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upitgov-my.sharepoint.com/personal/willington_granados_upit_gov_co/Documents/Escritorio/UPIT/Gestion Mensual/Enero/CIGD/Documentos Finales/"/>
    </mc:Choice>
  </mc:AlternateContent>
  <xr:revisionPtr revIDLastSave="2" documentId="8_{8D2B75E2-BD17-4412-AB26-218118AA92B4}" xr6:coauthVersionLast="47" xr6:coauthVersionMax="47" xr10:uidLastSave="{AA2E5565-5811-4BDA-BD35-46E308141BD2}"/>
  <bookViews>
    <workbookView xWindow="28680" yWindow="-120" windowWidth="29040" windowHeight="15720" xr2:uid="{69F458F0-0492-4A10-ADD7-FE8B04FB9288}"/>
  </bookViews>
  <sheets>
    <sheet name="CORRUPCIÓN" sheetId="1" r:id="rId1"/>
  </sheets>
  <externalReferences>
    <externalReference r:id="rId2"/>
    <externalReference r:id="rId3"/>
    <externalReference r:id="rId4"/>
  </externalReferences>
  <definedNames>
    <definedName name="_xlnm._FilterDatabase" localSheetId="0" hidden="1">CORRUPCIÓN!$A$3:$CS$3</definedName>
    <definedName name="_xlnm.Print_Area" localSheetId="0">CORRUPCIÓN!$A$1:$L$3</definedName>
    <definedName name="Comprobantes">'[1]Tabla de Comprobantes'!$A$3:$A$65</definedName>
    <definedName name="PC">'[1]Tabla de Comprobantes'!$E$3:$E$14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28" i="1" l="1"/>
  <c r="BW28" i="1"/>
  <c r="BU28" i="1"/>
  <c r="BZ28" i="1" s="1"/>
  <c r="CA28" i="1" s="1"/>
  <c r="CC28" i="1" s="1"/>
  <c r="CD28" i="1" s="1"/>
  <c r="CE28" i="1" s="1"/>
  <c r="CF28" i="1" s="1"/>
  <c r="CG28" i="1" s="1"/>
  <c r="BQ28" i="1"/>
  <c r="BO28" i="1"/>
  <c r="BM28" i="1"/>
  <c r="BH28" i="1"/>
  <c r="BD28" i="1"/>
  <c r="AZ28" i="1"/>
  <c r="AV28" i="1"/>
  <c r="AX28" i="1" s="1"/>
  <c r="AB28" i="1"/>
  <c r="K28" i="1"/>
  <c r="J28" i="1"/>
  <c r="I28" i="1"/>
  <c r="L28" i="1" s="1"/>
  <c r="E28" i="1"/>
  <c r="BY27" i="1"/>
  <c r="BW27" i="1"/>
  <c r="BU27" i="1"/>
  <c r="BQ27" i="1"/>
  <c r="BO27" i="1"/>
  <c r="BM27" i="1"/>
  <c r="BD27" i="1"/>
  <c r="AZ27" i="1"/>
  <c r="BB27" i="1" s="1"/>
  <c r="BC27" i="1" s="1"/>
  <c r="AV27" i="1"/>
  <c r="AX27" i="1" s="1"/>
  <c r="AB27" i="1"/>
  <c r="H27" i="1"/>
  <c r="E27" i="1"/>
  <c r="BY26" i="1"/>
  <c r="BW26" i="1"/>
  <c r="BU26" i="1"/>
  <c r="BQ26" i="1"/>
  <c r="BO26" i="1"/>
  <c r="BM26" i="1"/>
  <c r="BZ26" i="1" s="1"/>
  <c r="CA26" i="1" s="1"/>
  <c r="CC26" i="1" s="1"/>
  <c r="CD26" i="1" s="1"/>
  <c r="CE26" i="1" s="1"/>
  <c r="CF26" i="1" s="1"/>
  <c r="CG26" i="1" s="1"/>
  <c r="BH26" i="1"/>
  <c r="BD26" i="1"/>
  <c r="AZ26" i="1"/>
  <c r="AX26" i="1"/>
  <c r="AV26" i="1"/>
  <c r="AW26" i="1" s="1"/>
  <c r="AB26" i="1"/>
  <c r="K26" i="1"/>
  <c r="J26" i="1"/>
  <c r="L26" i="1" s="1"/>
  <c r="I26" i="1"/>
  <c r="H26" i="1"/>
  <c r="E26" i="1"/>
  <c r="BY25" i="1"/>
  <c r="BZ25" i="1" s="1"/>
  <c r="CA25" i="1" s="1"/>
  <c r="CC25" i="1" s="1"/>
  <c r="CD25" i="1" s="1"/>
  <c r="CE25" i="1" s="1"/>
  <c r="CF25" i="1" s="1"/>
  <c r="BW25" i="1"/>
  <c r="BU25" i="1"/>
  <c r="BS25" i="1"/>
  <c r="BQ25" i="1"/>
  <c r="BO25" i="1"/>
  <c r="BM25" i="1"/>
  <c r="BD25" i="1"/>
  <c r="BF25" i="1" s="1"/>
  <c r="BH25" i="1" s="1"/>
  <c r="BY24" i="1"/>
  <c r="BW24" i="1"/>
  <c r="BU24" i="1"/>
  <c r="BS24" i="1"/>
  <c r="BQ24" i="1"/>
  <c r="BO24" i="1"/>
  <c r="BM24" i="1"/>
  <c r="BD24" i="1"/>
  <c r="BF24" i="1" s="1"/>
  <c r="BH24" i="1" s="1"/>
  <c r="AZ24" i="1"/>
  <c r="BA24" i="1" s="1"/>
  <c r="AV24" i="1"/>
  <c r="AB24" i="1"/>
  <c r="H24" i="1"/>
  <c r="E24" i="1"/>
  <c r="BY23" i="1"/>
  <c r="BW23" i="1"/>
  <c r="BU23" i="1"/>
  <c r="BS23" i="1"/>
  <c r="BQ23" i="1"/>
  <c r="BO23" i="1"/>
  <c r="BM23" i="1"/>
  <c r="BZ23" i="1" s="1"/>
  <c r="CA23" i="1" s="1"/>
  <c r="CC23" i="1" s="1"/>
  <c r="CD23" i="1" s="1"/>
  <c r="CE23" i="1" s="1"/>
  <c r="CF23" i="1" s="1"/>
  <c r="CG23" i="1" s="1"/>
  <c r="CH23" i="1" s="1"/>
  <c r="BH23" i="1"/>
  <c r="BD23" i="1"/>
  <c r="AZ23" i="1"/>
  <c r="AV23" i="1"/>
  <c r="AB23" i="1"/>
  <c r="J23" i="1"/>
  <c r="I23" i="1"/>
  <c r="H23" i="1"/>
  <c r="E23" i="1"/>
  <c r="K23" i="1" s="1"/>
  <c r="BZ22" i="1"/>
  <c r="CA22" i="1" s="1"/>
  <c r="CC22" i="1" s="1"/>
  <c r="CD22" i="1" s="1"/>
  <c r="CE22" i="1" s="1"/>
  <c r="CF22" i="1" s="1"/>
  <c r="CG22" i="1" s="1"/>
  <c r="BY22" i="1"/>
  <c r="BW22" i="1"/>
  <c r="BU22" i="1"/>
  <c r="BS22" i="1"/>
  <c r="BQ22" i="1"/>
  <c r="BO22" i="1"/>
  <c r="BM22" i="1"/>
  <c r="BD22" i="1"/>
  <c r="BF22" i="1" s="1"/>
  <c r="BH22" i="1" s="1"/>
  <c r="AZ22" i="1"/>
  <c r="BA22" i="1" s="1"/>
  <c r="AV22" i="1"/>
  <c r="AB22" i="1"/>
  <c r="H22" i="1"/>
  <c r="E22" i="1"/>
  <c r="BZ21" i="1"/>
  <c r="CA21" i="1" s="1"/>
  <c r="CC21" i="1" s="1"/>
  <c r="CD21" i="1" s="1"/>
  <c r="CE21" i="1" s="1"/>
  <c r="CF21" i="1" s="1"/>
  <c r="CG21" i="1" s="1"/>
  <c r="BY21" i="1"/>
  <c r="BW21" i="1"/>
  <c r="BU21" i="1"/>
  <c r="BS21" i="1"/>
  <c r="BQ21" i="1"/>
  <c r="BO21" i="1"/>
  <c r="BM21" i="1"/>
  <c r="BD21" i="1"/>
  <c r="BF21" i="1" s="1"/>
  <c r="BH21" i="1" s="1"/>
  <c r="AZ21" i="1"/>
  <c r="BB21" i="1" s="1"/>
  <c r="BC21" i="1" s="1"/>
  <c r="AV21" i="1"/>
  <c r="AX21" i="1" s="1"/>
  <c r="AB21" i="1"/>
  <c r="H21" i="1"/>
  <c r="E21" i="1"/>
  <c r="I21" i="1" s="1"/>
  <c r="BY20" i="1"/>
  <c r="BW20" i="1"/>
  <c r="BU20" i="1"/>
  <c r="BS20" i="1"/>
  <c r="BZ20" i="1" s="1"/>
  <c r="CA20" i="1" s="1"/>
  <c r="CC20" i="1" s="1"/>
  <c r="CD20" i="1" s="1"/>
  <c r="CE20" i="1" s="1"/>
  <c r="CF20" i="1" s="1"/>
  <c r="CG20" i="1" s="1"/>
  <c r="BQ20" i="1"/>
  <c r="BO20" i="1"/>
  <c r="BM20" i="1"/>
  <c r="BF20" i="1"/>
  <c r="BH20" i="1" s="1"/>
  <c r="BD20" i="1"/>
  <c r="AZ20" i="1"/>
  <c r="AX20" i="1"/>
  <c r="AW20" i="1"/>
  <c r="AV20" i="1"/>
  <c r="AB20" i="1"/>
  <c r="J20" i="1"/>
  <c r="I20" i="1"/>
  <c r="L20" i="1" s="1"/>
  <c r="H20" i="1"/>
  <c r="E20" i="1"/>
  <c r="K20" i="1" s="1"/>
  <c r="BY19" i="1"/>
  <c r="BW19" i="1"/>
  <c r="BU19" i="1"/>
  <c r="BS19" i="1"/>
  <c r="BQ19" i="1"/>
  <c r="BZ19" i="1" s="1"/>
  <c r="CA19" i="1" s="1"/>
  <c r="CC19" i="1" s="1"/>
  <c r="CD19" i="1" s="1"/>
  <c r="CE19" i="1" s="1"/>
  <c r="CF19" i="1" s="1"/>
  <c r="CG19" i="1" s="1"/>
  <c r="BO19" i="1"/>
  <c r="BM19" i="1"/>
  <c r="BD19" i="1"/>
  <c r="BF19" i="1" s="1"/>
  <c r="BH19" i="1" s="1"/>
  <c r="AZ19" i="1"/>
  <c r="AX19" i="1"/>
  <c r="AW19" i="1"/>
  <c r="AV19" i="1"/>
  <c r="AB19" i="1"/>
  <c r="H19" i="1"/>
  <c r="E19" i="1"/>
  <c r="BY18" i="1"/>
  <c r="BW18" i="1"/>
  <c r="BU18" i="1"/>
  <c r="BS18" i="1"/>
  <c r="BQ18" i="1"/>
  <c r="BO18" i="1"/>
  <c r="BM18" i="1"/>
  <c r="BH18" i="1"/>
  <c r="BF18" i="1"/>
  <c r="BD18" i="1"/>
  <c r="AZ18" i="1"/>
  <c r="BA18" i="1" s="1"/>
  <c r="AX18" i="1"/>
  <c r="AW18" i="1"/>
  <c r="AV18" i="1"/>
  <c r="AB18" i="1"/>
  <c r="K18" i="1"/>
  <c r="H18" i="1"/>
  <c r="E18" i="1"/>
  <c r="J18" i="1" s="1"/>
  <c r="BY17" i="1"/>
  <c r="BW17" i="1"/>
  <c r="BU17" i="1"/>
  <c r="BS17" i="1"/>
  <c r="BQ17" i="1"/>
  <c r="BO17" i="1"/>
  <c r="BM17" i="1"/>
  <c r="BZ17" i="1" s="1"/>
  <c r="CA17" i="1" s="1"/>
  <c r="CC17" i="1" s="1"/>
  <c r="CD17" i="1" s="1"/>
  <c r="CE17" i="1" s="1"/>
  <c r="CF17" i="1" s="1"/>
  <c r="CG17" i="1" s="1"/>
  <c r="BD17" i="1"/>
  <c r="BF17" i="1" s="1"/>
  <c r="BH17" i="1" s="1"/>
  <c r="AZ17" i="1"/>
  <c r="AX17" i="1"/>
  <c r="AW17" i="1"/>
  <c r="AV17" i="1"/>
  <c r="AB17" i="1"/>
  <c r="BZ16" i="1"/>
  <c r="CA16" i="1" s="1"/>
  <c r="CC16" i="1" s="1"/>
  <c r="CD16" i="1" s="1"/>
  <c r="BY16" i="1"/>
  <c r="BW16" i="1"/>
  <c r="BU16" i="1"/>
  <c r="BS16" i="1"/>
  <c r="BQ16" i="1"/>
  <c r="BO16" i="1"/>
  <c r="BM16" i="1"/>
  <c r="BH16" i="1"/>
  <c r="BY15" i="1"/>
  <c r="BW15" i="1"/>
  <c r="BU15" i="1"/>
  <c r="BS15" i="1"/>
  <c r="BQ15" i="1"/>
  <c r="BO15" i="1"/>
  <c r="BM15" i="1"/>
  <c r="BH15" i="1"/>
  <c r="BY14" i="1"/>
  <c r="BW14" i="1"/>
  <c r="BU14" i="1"/>
  <c r="BS14" i="1"/>
  <c r="BZ14" i="1" s="1"/>
  <c r="CA14" i="1" s="1"/>
  <c r="CC14" i="1" s="1"/>
  <c r="CD14" i="1" s="1"/>
  <c r="BQ14" i="1"/>
  <c r="BO14" i="1"/>
  <c r="BM14" i="1"/>
  <c r="BH14" i="1"/>
  <c r="BD14" i="1"/>
  <c r="AZ14" i="1"/>
  <c r="AV14" i="1"/>
  <c r="AX14" i="1" s="1"/>
  <c r="AB14" i="1"/>
  <c r="H14" i="1"/>
  <c r="E14" i="1"/>
  <c r="BY13" i="1"/>
  <c r="BW13" i="1"/>
  <c r="BU13" i="1"/>
  <c r="BS13" i="1"/>
  <c r="BQ13" i="1"/>
  <c r="BO13" i="1"/>
  <c r="BM13" i="1"/>
  <c r="BD13" i="1"/>
  <c r="BF13" i="1" s="1"/>
  <c r="BH13" i="1" s="1"/>
  <c r="AZ13" i="1"/>
  <c r="BA13" i="1" s="1"/>
  <c r="AX13" i="1"/>
  <c r="BB13" i="1" s="1"/>
  <c r="BC13" i="1" s="1"/>
  <c r="AW13" i="1"/>
  <c r="AV13" i="1"/>
  <c r="AB13" i="1"/>
  <c r="BY12" i="1"/>
  <c r="BW12" i="1"/>
  <c r="BU12" i="1"/>
  <c r="BZ12" i="1" s="1"/>
  <c r="CA12" i="1" s="1"/>
  <c r="CC12" i="1" s="1"/>
  <c r="CD12" i="1" s="1"/>
  <c r="CE12" i="1" s="1"/>
  <c r="CF12" i="1" s="1"/>
  <c r="CG12" i="1" s="1"/>
  <c r="BS12" i="1"/>
  <c r="BQ12" i="1"/>
  <c r="BO12" i="1"/>
  <c r="BM12" i="1"/>
  <c r="BD12" i="1"/>
  <c r="BF12" i="1" s="1"/>
  <c r="BH12" i="1" s="1"/>
  <c r="AZ12" i="1"/>
  <c r="BB12" i="1" s="1"/>
  <c r="BC12" i="1" s="1"/>
  <c r="AX12" i="1"/>
  <c r="AW12" i="1"/>
  <c r="AV12" i="1"/>
  <c r="AB12" i="1"/>
  <c r="H12" i="1"/>
  <c r="E12" i="1"/>
  <c r="K12" i="1" s="1"/>
  <c r="BY11" i="1"/>
  <c r="BW11" i="1"/>
  <c r="BU11" i="1"/>
  <c r="BQ11" i="1"/>
  <c r="BO11" i="1"/>
  <c r="BM11" i="1"/>
  <c r="BZ11" i="1" s="1"/>
  <c r="CA11" i="1" s="1"/>
  <c r="CC11" i="1" s="1"/>
  <c r="CD11" i="1" s="1"/>
  <c r="CE11" i="1" s="1"/>
  <c r="CF11" i="1" s="1"/>
  <c r="CG11" i="1" s="1"/>
  <c r="BD11" i="1"/>
  <c r="BF11" i="1" s="1"/>
  <c r="BH11" i="1" s="1"/>
  <c r="AZ11" i="1"/>
  <c r="BA11" i="1" s="1"/>
  <c r="AV11" i="1"/>
  <c r="AB11" i="1"/>
  <c r="H11" i="1"/>
  <c r="E11" i="1"/>
  <c r="CA10" i="1"/>
  <c r="CC10" i="1" s="1"/>
  <c r="CD10" i="1" s="1"/>
  <c r="BY10" i="1"/>
  <c r="BW10" i="1"/>
  <c r="BU10" i="1"/>
  <c r="BS10" i="1"/>
  <c r="BQ10" i="1"/>
  <c r="BO10" i="1"/>
  <c r="BM10" i="1"/>
  <c r="BZ10" i="1" s="1"/>
  <c r="BH10" i="1"/>
  <c r="BD10" i="1"/>
  <c r="BY9" i="1"/>
  <c r="BW9" i="1"/>
  <c r="BU9" i="1"/>
  <c r="BZ9" i="1" s="1"/>
  <c r="CA9" i="1" s="1"/>
  <c r="CC9" i="1" s="1"/>
  <c r="CD9" i="1" s="1"/>
  <c r="CE9" i="1" s="1"/>
  <c r="CF9" i="1" s="1"/>
  <c r="CG9" i="1" s="1"/>
  <c r="BS9" i="1"/>
  <c r="BQ9" i="1"/>
  <c r="BO9" i="1"/>
  <c r="BM9" i="1"/>
  <c r="BH9" i="1"/>
  <c r="BD9" i="1"/>
  <c r="AZ9" i="1"/>
  <c r="AV9" i="1"/>
  <c r="AX9" i="1" s="1"/>
  <c r="AB9" i="1"/>
  <c r="H9" i="1"/>
  <c r="E9" i="1"/>
  <c r="I9" i="1" s="1"/>
  <c r="BY8" i="1"/>
  <c r="BW8" i="1"/>
  <c r="BU8" i="1"/>
  <c r="BS8" i="1"/>
  <c r="BZ8" i="1" s="1"/>
  <c r="CA8" i="1" s="1"/>
  <c r="CC8" i="1" s="1"/>
  <c r="CD8" i="1" s="1"/>
  <c r="BQ8" i="1"/>
  <c r="BO8" i="1"/>
  <c r="BM8" i="1"/>
  <c r="BH8" i="1"/>
  <c r="BD8" i="1"/>
  <c r="BY7" i="1"/>
  <c r="BW7" i="1"/>
  <c r="BU7" i="1"/>
  <c r="BS7" i="1"/>
  <c r="BQ7" i="1"/>
  <c r="BO7" i="1"/>
  <c r="BM7" i="1"/>
  <c r="BH7" i="1"/>
  <c r="BD7" i="1"/>
  <c r="AZ7" i="1"/>
  <c r="AV7" i="1"/>
  <c r="AX7" i="1" s="1"/>
  <c r="AB7" i="1"/>
  <c r="K7" i="1"/>
  <c r="J7" i="1"/>
  <c r="I7" i="1"/>
  <c r="L7" i="1" s="1"/>
  <c r="H7" i="1"/>
  <c r="E7" i="1"/>
  <c r="BY6" i="1"/>
  <c r="BW6" i="1"/>
  <c r="BU6" i="1"/>
  <c r="BS6" i="1"/>
  <c r="BQ6" i="1"/>
  <c r="BO6" i="1"/>
  <c r="BZ6" i="1" s="1"/>
  <c r="CA6" i="1" s="1"/>
  <c r="CC6" i="1" s="1"/>
  <c r="CD6" i="1" s="1"/>
  <c r="CE6" i="1" s="1"/>
  <c r="CF6" i="1" s="1"/>
  <c r="CG6" i="1" s="1"/>
  <c r="BM6" i="1"/>
  <c r="BD6" i="1"/>
  <c r="BF6" i="1" s="1"/>
  <c r="BH6" i="1" s="1"/>
  <c r="AZ6" i="1"/>
  <c r="BA6" i="1" s="1"/>
  <c r="AV6" i="1"/>
  <c r="AB6" i="1"/>
  <c r="K6" i="1"/>
  <c r="J6" i="1"/>
  <c r="H6" i="1"/>
  <c r="E6" i="1"/>
  <c r="I6" i="1" s="1"/>
  <c r="L6" i="1" s="1"/>
  <c r="BY5" i="1"/>
  <c r="BW5" i="1"/>
  <c r="BU5" i="1"/>
  <c r="BS5" i="1"/>
  <c r="BQ5" i="1"/>
  <c r="BO5" i="1"/>
  <c r="BM5" i="1"/>
  <c r="BZ5" i="1" s="1"/>
  <c r="CA5" i="1" s="1"/>
  <c r="CC5" i="1" s="1"/>
  <c r="CD5" i="1" s="1"/>
  <c r="BH5" i="1"/>
  <c r="BD5" i="1"/>
  <c r="BY4" i="1"/>
  <c r="BW4" i="1"/>
  <c r="BU4" i="1"/>
  <c r="BS4" i="1"/>
  <c r="BQ4" i="1"/>
  <c r="BO4" i="1"/>
  <c r="BZ4" i="1" s="1"/>
  <c r="CA4" i="1" s="1"/>
  <c r="CC4" i="1" s="1"/>
  <c r="CD4" i="1" s="1"/>
  <c r="CE4" i="1" s="1"/>
  <c r="CF4" i="1" s="1"/>
  <c r="CG4" i="1" s="1"/>
  <c r="BM4" i="1"/>
  <c r="BD4" i="1"/>
  <c r="BF4" i="1" s="1"/>
  <c r="BH4" i="1" s="1"/>
  <c r="AZ4" i="1"/>
  <c r="AX4" i="1"/>
  <c r="AV4" i="1"/>
  <c r="AB4" i="1"/>
  <c r="J21" i="1" l="1"/>
  <c r="L21" i="1" s="1"/>
  <c r="J9" i="1"/>
  <c r="L9" i="1" s="1"/>
  <c r="CH17" i="1"/>
  <c r="CI17" i="1" s="1"/>
  <c r="CJ17" i="1" s="1"/>
  <c r="K9" i="1"/>
  <c r="BB14" i="1"/>
  <c r="BC14" i="1" s="1"/>
  <c r="K21" i="1"/>
  <c r="I12" i="1"/>
  <c r="L23" i="1"/>
  <c r="CH6" i="1"/>
  <c r="J12" i="1"/>
  <c r="CH11" i="1"/>
  <c r="CH22" i="1"/>
  <c r="BA27" i="1"/>
  <c r="CH26" i="1"/>
  <c r="CI26" i="1" s="1"/>
  <c r="CJ26" i="1" s="1"/>
  <c r="BB28" i="1"/>
  <c r="BC28" i="1" s="1"/>
  <c r="CI11" i="1"/>
  <c r="CJ11" i="1" s="1"/>
  <c r="AW9" i="1"/>
  <c r="CH19" i="1"/>
  <c r="CI19" i="1" s="1"/>
  <c r="CJ19" i="1" s="1"/>
  <c r="K22" i="1"/>
  <c r="J22" i="1"/>
  <c r="I22" i="1"/>
  <c r="L22" i="1" s="1"/>
  <c r="K24" i="1"/>
  <c r="J24" i="1"/>
  <c r="I24" i="1"/>
  <c r="BB26" i="1"/>
  <c r="BC26" i="1" s="1"/>
  <c r="BA26" i="1"/>
  <c r="AW14" i="1"/>
  <c r="AW7" i="1"/>
  <c r="AX24" i="1"/>
  <c r="BB24" i="1" s="1"/>
  <c r="BC24" i="1" s="1"/>
  <c r="AW24" i="1"/>
  <c r="BB7" i="1"/>
  <c r="BC7" i="1" s="1"/>
  <c r="CH20" i="1"/>
  <c r="CI20" i="1" s="1"/>
  <c r="CJ20" i="1" s="1"/>
  <c r="BB20" i="1"/>
  <c r="BC20" i="1" s="1"/>
  <c r="BA20" i="1"/>
  <c r="AX11" i="1"/>
  <c r="BB11" i="1" s="1"/>
  <c r="BC11" i="1" s="1"/>
  <c r="AW11" i="1"/>
  <c r="AX23" i="1"/>
  <c r="CI23" i="1" s="1"/>
  <c r="CJ23" i="1" s="1"/>
  <c r="AW23" i="1"/>
  <c r="AX6" i="1"/>
  <c r="BB6" i="1" s="1"/>
  <c r="BC6" i="1" s="1"/>
  <c r="AW6" i="1"/>
  <c r="K11" i="1"/>
  <c r="J11" i="1"/>
  <c r="I11" i="1"/>
  <c r="L11" i="1" s="1"/>
  <c r="BA14" i="1"/>
  <c r="CH12" i="1"/>
  <c r="CI12" i="1" s="1"/>
  <c r="CJ12" i="1" s="1"/>
  <c r="BA12" i="1"/>
  <c r="CH4" i="1"/>
  <c r="CI4" i="1" s="1"/>
  <c r="CJ4" i="1" s="1"/>
  <c r="BA19" i="1"/>
  <c r="BA4" i="1"/>
  <c r="BZ7" i="1"/>
  <c r="CA7" i="1" s="1"/>
  <c r="CC7" i="1" s="1"/>
  <c r="CD7" i="1" s="1"/>
  <c r="CE7" i="1" s="1"/>
  <c r="CF7" i="1" s="1"/>
  <c r="CG7" i="1" s="1"/>
  <c r="CH7" i="1" s="1"/>
  <c r="CI7" i="1" s="1"/>
  <c r="CJ7" i="1" s="1"/>
  <c r="BB19" i="1"/>
  <c r="BC19" i="1" s="1"/>
  <c r="BZ24" i="1"/>
  <c r="CA24" i="1" s="1"/>
  <c r="CC24" i="1" s="1"/>
  <c r="CD24" i="1" s="1"/>
  <c r="CE24" i="1" s="1"/>
  <c r="CF24" i="1" s="1"/>
  <c r="CG24" i="1" s="1"/>
  <c r="CH24" i="1" s="1"/>
  <c r="BB4" i="1"/>
  <c r="BC4" i="1" s="1"/>
  <c r="BB18" i="1"/>
  <c r="BC18" i="1" s="1"/>
  <c r="CH18" i="1"/>
  <c r="CI18" i="1" s="1"/>
  <c r="CJ18" i="1" s="1"/>
  <c r="AX22" i="1"/>
  <c r="BB22" i="1" s="1"/>
  <c r="BC22" i="1" s="1"/>
  <c r="AW22" i="1"/>
  <c r="BZ27" i="1"/>
  <c r="CA27" i="1" s="1"/>
  <c r="CC27" i="1" s="1"/>
  <c r="CD27" i="1" s="1"/>
  <c r="CE27" i="1" s="1"/>
  <c r="CF27" i="1" s="1"/>
  <c r="CG27" i="1" s="1"/>
  <c r="CH27" i="1" s="1"/>
  <c r="CI27" i="1" s="1"/>
  <c r="CJ27" i="1" s="1"/>
  <c r="K14" i="1"/>
  <c r="J14" i="1"/>
  <c r="I14" i="1"/>
  <c r="BB9" i="1"/>
  <c r="BC9" i="1" s="1"/>
  <c r="BZ13" i="1"/>
  <c r="CA13" i="1" s="1"/>
  <c r="CC13" i="1" s="1"/>
  <c r="CD13" i="1" s="1"/>
  <c r="CE13" i="1" s="1"/>
  <c r="CF13" i="1" s="1"/>
  <c r="CG13" i="1" s="1"/>
  <c r="CH13" i="1" s="1"/>
  <c r="CI13" i="1" s="1"/>
  <c r="CJ13" i="1" s="1"/>
  <c r="BA9" i="1"/>
  <c r="BZ18" i="1"/>
  <c r="CA18" i="1" s="1"/>
  <c r="CC18" i="1" s="1"/>
  <c r="CD18" i="1" s="1"/>
  <c r="CE18" i="1" s="1"/>
  <c r="CF18" i="1" s="1"/>
  <c r="CG18" i="1" s="1"/>
  <c r="CH21" i="1"/>
  <c r="CI21" i="1" s="1"/>
  <c r="CJ21" i="1" s="1"/>
  <c r="BB23" i="1"/>
  <c r="BC23" i="1" s="1"/>
  <c r="CH9" i="1"/>
  <c r="CI9" i="1" s="1"/>
  <c r="CJ9" i="1" s="1"/>
  <c r="BZ15" i="1"/>
  <c r="CA15" i="1" s="1"/>
  <c r="CC15" i="1" s="1"/>
  <c r="CD15" i="1" s="1"/>
  <c r="CE14" i="1" s="1"/>
  <c r="CF14" i="1" s="1"/>
  <c r="CG14" i="1" s="1"/>
  <c r="CH14" i="1" s="1"/>
  <c r="CI14" i="1" s="1"/>
  <c r="CJ14" i="1" s="1"/>
  <c r="K19" i="1"/>
  <c r="J19" i="1"/>
  <c r="I19" i="1"/>
  <c r="BA21" i="1"/>
  <c r="CH28" i="1"/>
  <c r="CI28" i="1" s="1"/>
  <c r="CJ28" i="1" s="1"/>
  <c r="BA28" i="1"/>
  <c r="BB17" i="1"/>
  <c r="BC17" i="1" s="1"/>
  <c r="BA17" i="1"/>
  <c r="BA23" i="1"/>
  <c r="BA7" i="1"/>
  <c r="I18" i="1"/>
  <c r="L18" i="1" s="1"/>
  <c r="AW21" i="1"/>
  <c r="L12" i="1" l="1"/>
  <c r="L14" i="1"/>
  <c r="CI24" i="1"/>
  <c r="CJ24" i="1" s="1"/>
  <c r="CI22" i="1"/>
  <c r="CJ22" i="1" s="1"/>
  <c r="L19" i="1"/>
  <c r="L24" i="1"/>
  <c r="CI6" i="1"/>
  <c r="CJ6" i="1" s="1"/>
</calcChain>
</file>

<file path=xl/sharedStrings.xml><?xml version="1.0" encoding="utf-8"?>
<sst xmlns="http://schemas.openxmlformats.org/spreadsheetml/2006/main" count="1049" uniqueCount="306">
  <si>
    <t>IDENTIFICACIÓN DEL RIESGO CORRUPCIÓN</t>
  </si>
  <si>
    <t xml:space="preserve">ANALISIS DEL RIESGO </t>
  </si>
  <si>
    <t>RIESGO DE CORRUPCIÓN</t>
  </si>
  <si>
    <t xml:space="preserve">PLAN DE TRATAMIENTO DE MITIGACIÓN </t>
  </si>
  <si>
    <t>MONITOREO, SEGUIMIENTO Y EVALUACIÓN</t>
  </si>
  <si>
    <t>Información General</t>
  </si>
  <si>
    <t xml:space="preserve">Redacción del Riesgo </t>
  </si>
  <si>
    <t>Probabilidad Inherente</t>
  </si>
  <si>
    <t>Impacto Inherente</t>
  </si>
  <si>
    <t>Severidad</t>
  </si>
  <si>
    <t>Verificación riesgo de corrupción</t>
  </si>
  <si>
    <t>Impacto inherente</t>
  </si>
  <si>
    <t xml:space="preserve">Probabilidad inherente </t>
  </si>
  <si>
    <t>Información del control</t>
  </si>
  <si>
    <t xml:space="preserve">Valoración del control </t>
  </si>
  <si>
    <t>Foralecimiento del control</t>
  </si>
  <si>
    <t>Monitoreo control principal</t>
  </si>
  <si>
    <t>Seguimiento</t>
  </si>
  <si>
    <t xml:space="preserve">Evaluación </t>
  </si>
  <si>
    <t>Dependencia</t>
  </si>
  <si>
    <t xml:space="preserve">Proceso </t>
  </si>
  <si>
    <t>Tipo de Riesgo</t>
  </si>
  <si>
    <t xml:space="preserve">Código de Riesgo </t>
  </si>
  <si>
    <t xml:space="preserve">Fuentes generadora de riesgo </t>
  </si>
  <si>
    <t>Clasificación del riesgo</t>
  </si>
  <si>
    <t>Objetivo proceso</t>
  </si>
  <si>
    <t>Impacto</t>
  </si>
  <si>
    <t xml:space="preserve">Causa inmediata 
</t>
  </si>
  <si>
    <t>Causa Raiz</t>
  </si>
  <si>
    <t>Descripción del Riesgo  (Impacto+Causa inmediata+ causa principal)</t>
  </si>
  <si>
    <t>Criterio para determinar probabilidad</t>
  </si>
  <si>
    <t xml:space="preserve">Nivel Probabilidad  </t>
  </si>
  <si>
    <t xml:space="preserve">% probabilidad inherente </t>
  </si>
  <si>
    <t>Criterio para determinar impacto económico</t>
  </si>
  <si>
    <t xml:space="preserve">Nivel de impacto económico </t>
  </si>
  <si>
    <t>Criterio para determinar impacto reputacional</t>
  </si>
  <si>
    <t>Nivel de impacto reputacional</t>
  </si>
  <si>
    <t>Nivel de impacto</t>
  </si>
  <si>
    <t>% Impacto inherente</t>
  </si>
  <si>
    <t>P</t>
  </si>
  <si>
    <t>Zona de riesgo</t>
  </si>
  <si>
    <t>¿Se puede presentar acción u omisión del funcionario colaborador?</t>
  </si>
  <si>
    <t>¿Se puede presentar uso del poder?</t>
  </si>
  <si>
    <t>¿Se puede presentar desviación de la gestión de lo público?</t>
  </si>
  <si>
    <t>¿Se puede generar un beneficio particular?</t>
  </si>
  <si>
    <t>¿Riesgo de Corrupción?</t>
  </si>
  <si>
    <t>1. ¿Afectar al grupo de funcionarios del proceso?</t>
  </si>
  <si>
    <t>2. ¿Afectar el cumplimiento de metas y objetivos de la dependencia?</t>
  </si>
  <si>
    <t>3. ¿Afectar el cumplimiento de la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</si>
  <si>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</si>
  <si>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</si>
  <si>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</si>
  <si>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del servicio?</t>
  </si>
  <si>
    <t>8. ¿Dar lugar al detrimento de calidad de vida de la comunida por la périda del bien, servicios o recursos públicos?</t>
  </si>
  <si>
    <t>9. ¿Generar pérdida de información de la entidad?</t>
  </si>
  <si>
    <t>10. ¿Generar intervención de los órganos de control, de la fiscalía u otro ente?</t>
  </si>
  <si>
    <t>11. ¿Dar lugar a procesos sancionatorios?</t>
  </si>
  <si>
    <t>12. ¿Dar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</si>
  <si>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</si>
  <si>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</si>
  <si>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</si>
  <si>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</si>
  <si>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</si>
  <si>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</si>
  <si>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</si>
  <si>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 xml:space="preserve">Criterio para determinar impacto </t>
  </si>
  <si>
    <t xml:space="preserve">% impacto </t>
  </si>
  <si>
    <t xml:space="preserve">Nivel de impacto </t>
  </si>
  <si>
    <t>Nivel de probabilidad</t>
  </si>
  <si>
    <t>% Probabilidad</t>
  </si>
  <si>
    <t xml:space="preserve">Nivel de serveridad </t>
  </si>
  <si>
    <t xml:space="preserve">Codigo del Control </t>
  </si>
  <si>
    <t>Responsable de ejecutar el control  (Cargo y/o aplicativo)2</t>
  </si>
  <si>
    <t>Acción del Control</t>
  </si>
  <si>
    <t xml:space="preserve">Frecuencia de aplicación </t>
  </si>
  <si>
    <t>Descripción del control</t>
  </si>
  <si>
    <t xml:space="preserve">Documento que soporta el Control </t>
  </si>
  <si>
    <t>Evidencia
(Registro)</t>
  </si>
  <si>
    <t>Tipo de control</t>
  </si>
  <si>
    <r>
      <rPr>
        <b/>
        <sz val="8"/>
        <rFont val="Verdana"/>
        <family val="2"/>
      </rPr>
      <t xml:space="preserve">1. </t>
    </r>
    <r>
      <rPr>
        <sz val="8"/>
        <rFont val="Verdana"/>
        <family val="2"/>
      </rPr>
      <t>¿Existe un responsable asignado a la ejecución del control?</t>
    </r>
  </si>
  <si>
    <t>Calificación</t>
  </si>
  <si>
    <r>
      <rPr>
        <b/>
        <sz val="8"/>
        <rFont val="Verdana"/>
        <family val="2"/>
      </rPr>
      <t xml:space="preserve">2. </t>
    </r>
    <r>
      <rPr>
        <sz val="8"/>
        <rFont val="Verdana"/>
        <family val="2"/>
      </rPr>
      <t>¿El responsable tiene la autoridad y adecuada segregación de funciones en la ejecución del control?</t>
    </r>
  </si>
  <si>
    <t>Calificación2</t>
  </si>
  <si>
    <r>
      <rPr>
        <b/>
        <sz val="8"/>
        <rFont val="Verdana"/>
        <family val="2"/>
      </rPr>
      <t xml:space="preserve">3. </t>
    </r>
    <r>
      <rPr>
        <sz val="8"/>
        <rFont val="Verdana"/>
        <family val="2"/>
      </rPr>
      <t>¿La oportunidad en que se ejecuta el control ayuda a prevenir la mitigación del riesgo o a detectar la materialización del riesgo de manera oportuna?</t>
    </r>
  </si>
  <si>
    <t>Calificación3</t>
  </si>
  <si>
    <r>
      <rPr>
        <b/>
        <sz val="8"/>
        <rFont val="Verdana"/>
        <family val="2"/>
      </rPr>
      <t xml:space="preserve">4. </t>
    </r>
    <r>
      <rPr>
        <sz val="8"/>
        <rFont val="Verdana"/>
        <family val="2"/>
      </rPr>
      <t>¿Las actividades que se desarrollan en el control realmente buscan por si sola prevenir o detectar las causas que pueden dar origen al riesgo, Ej.: verificar, validar, cotejar, comparar, revisar, etc.?</t>
    </r>
  </si>
  <si>
    <t>Calificación4</t>
  </si>
  <si>
    <r>
      <rPr>
        <b/>
        <sz val="8"/>
        <rFont val="Verdana"/>
        <family val="2"/>
      </rPr>
      <t xml:space="preserve">5, </t>
    </r>
    <r>
      <rPr>
        <sz val="8"/>
        <rFont val="Verdana"/>
        <family val="2"/>
      </rPr>
      <t>¿La fuente de información que se utiliza en el desarrollo del control es información confiable que permita mitigar el riesgo?</t>
    </r>
  </si>
  <si>
    <t>Calificación5</t>
  </si>
  <si>
    <r>
      <rPr>
        <b/>
        <sz val="8"/>
        <rFont val="Verdana"/>
        <family val="2"/>
      </rPr>
      <t xml:space="preserve">6, </t>
    </r>
    <r>
      <rPr>
        <sz val="8"/>
        <rFont val="Verdana"/>
        <family val="2"/>
      </rPr>
      <t>¿Las observaciones, desviaciones o diferencias identificadas como resultados de la ejecución del control son investigadas y resueltas de manera oportuna?</t>
    </r>
  </si>
  <si>
    <t>Calificación6</t>
  </si>
  <si>
    <r>
      <rPr>
        <b/>
        <sz val="8"/>
        <rFont val="Verdana"/>
        <family val="2"/>
      </rPr>
      <t>7,</t>
    </r>
    <r>
      <rPr>
        <sz val="8"/>
        <rFont val="Verdana"/>
        <family val="2"/>
      </rPr>
      <t>¿Se deja evidencia o rastro de la ejecución del control que permita a cualquier tercero con la evidencia llegar a la misma conclusión?</t>
    </r>
  </si>
  <si>
    <t>Calificación62</t>
  </si>
  <si>
    <t>Calificación del diseño del control</t>
  </si>
  <si>
    <t xml:space="preserve">Frecuencia de la ejecución del control </t>
  </si>
  <si>
    <t xml:space="preserve">Solidez del control </t>
  </si>
  <si>
    <t>Calificación individual</t>
  </si>
  <si>
    <t xml:space="preserve">Promedio Riesgo </t>
  </si>
  <si>
    <t>Solidez conjunto de controlesl</t>
  </si>
  <si>
    <t>No de filas que disminuye</t>
  </si>
  <si>
    <t>Probabilidad Residual</t>
  </si>
  <si>
    <t>Zona de Riesago Residual</t>
  </si>
  <si>
    <t>Decripción de la accion de fortalecimiento del control</t>
  </si>
  <si>
    <t>Responsable de la acción</t>
  </si>
  <si>
    <t>Fecha de implementación</t>
  </si>
  <si>
    <t>Reporte de Cómo se realizó la aplicación del control
(lider del proceso)</t>
  </si>
  <si>
    <t xml:space="preserve">Reporte de la ejecución de las acciones para el  fortalecimiento de  los controles </t>
  </si>
  <si>
    <t>¿Se Materializó el Riesgo?</t>
  </si>
  <si>
    <t>Reporte de las acciones desarrolladas por el proceso ante la  materialización del riesgo</t>
  </si>
  <si>
    <t>Verificación por parte del GIT Planeación (Cualitativo)</t>
  </si>
  <si>
    <t xml:space="preserve">Verificación por parte de la Oficina de Control Interno o quien haga sus veces </t>
  </si>
  <si>
    <t>Secretaria General</t>
  </si>
  <si>
    <t>Gestión del Talento Humano</t>
  </si>
  <si>
    <t xml:space="preserve">CORRUPCIÓN </t>
  </si>
  <si>
    <t>CE-RCO-01</t>
  </si>
  <si>
    <t>Talento_Humano</t>
  </si>
  <si>
    <t>C_Fraude_Interno</t>
  </si>
  <si>
    <t xml:space="preserve">Fortalecer el reconocimiento de la UPIT gestionando la comunicación institucional con las partes interesadas, brindando información de calidad, oportuna y permanente sobre las actividades y resultados institucionales, a través de diferentes estrategias de comunicación. </t>
  </si>
  <si>
    <t xml:space="preserve">Ocultamiento de la información y/o productos de comunicación (salidas del proceso: piezas, videos, publicaciones, noticias entre otros), </t>
  </si>
  <si>
    <t xml:space="preserve">por parte de los funcionarios y/o contratistas que los producen y divulgan </t>
  </si>
  <si>
    <t>con el fin de lograr beneficios personales o beneficiar a terceros</t>
  </si>
  <si>
    <t>Ocultamiento de la información y/o productos de comunicación (salidas del proceso: piezas, videos, publicaciones, noticias entre otros),  por parte de los funcionarios y/o contratistas que los producen y divulgan  con el fin de lograr beneficios personales o beneficiar a terceros</t>
  </si>
  <si>
    <t>Si</t>
  </si>
  <si>
    <t>No</t>
  </si>
  <si>
    <t>Almenos 1 vez en los últimos 5 años</t>
  </si>
  <si>
    <t>El Asesor de Comunicaciones</t>
  </si>
  <si>
    <t>antes de la publicación de cualquier pieza comunicativa,</t>
  </si>
  <si>
    <t xml:space="preserve">Detectivo </t>
  </si>
  <si>
    <t>Asignado</t>
  </si>
  <si>
    <t>Adecuado</t>
  </si>
  <si>
    <t>Oportuna</t>
  </si>
  <si>
    <t>Detectar</t>
  </si>
  <si>
    <t>Confiable</t>
  </si>
  <si>
    <t>no se investigan,  ni  resuelven oportunamente</t>
  </si>
  <si>
    <t>Completa</t>
  </si>
  <si>
    <t>Debil (No se Ejecuta)</t>
  </si>
  <si>
    <t>Revisar y documentar los procedimientos asociados a los controles existentes, si  bien existe un procedimiento de publicación de contenido en página web, es importante registrar o documentar los procedimientos e identificación de los controles frente a la salida de los procesos</t>
  </si>
  <si>
    <t>Asesor de Comunicaciones</t>
  </si>
  <si>
    <t>revisa el contenido que se quiere comunicar frente a la oportunidad de la comunicación,  con el fin de verificar que el mensaje se entregue en los tiempos adecuados. En caso de detectar mensajes o piezas comunicacionales desactualizadas o prematuras se devuelve al diseñador o al periodista informando las razones por las cuales no se autoriza la publicación. Como evidencia quedan los correos electrónicos y / o mensajes de WhatsApp en los que se realiza la devolución o aprobación de las piezas.</t>
  </si>
  <si>
    <t>antes de la publicación de cualquier pieza o mensaje comunicacional,</t>
  </si>
  <si>
    <t>Fuerte (Siempre se Ejecuta)</t>
  </si>
  <si>
    <t xml:space="preserve">Gestión  de la informacion </t>
  </si>
  <si>
    <t>No se ha presentado en los últimos 5 años</t>
  </si>
  <si>
    <t xml:space="preserve">El jefe de la oficina de Gestión de la Información  </t>
  </si>
  <si>
    <t>cada vez que se reciba una solicitud de información</t>
  </si>
  <si>
    <t>Solicitudes de información</t>
  </si>
  <si>
    <t>Solicitudes de información atendidas</t>
  </si>
  <si>
    <t>Prevenir</t>
  </si>
  <si>
    <t>Se investigan y resuelven oportunamente</t>
  </si>
  <si>
    <t>Siempre que se reciben solicitudes de información, esta son canalizadas por el jefe de la oficina quien determina las acciones para dar la respuesta y revisa previo al envío de ésta la información que sea la solicitada y hace la entrega de la misma.</t>
  </si>
  <si>
    <t xml:space="preserve">Jefe de ofic de gestión de la Infomación </t>
  </si>
  <si>
    <t xml:space="preserve">El /la Profesional del grupo de Talento Humano
</t>
  </si>
  <si>
    <t xml:space="preserve"> valida mensualmente la correcta liquidación de la nómina, con base en la normatividad vigente y  los soportes idóneos,  frente a la liquidación en  aplicativo informático de nómina dispuesto por la entidad, para evidenciar la coherencia entre las novedades registradas en la matriz de novedades y situaciones administrativas, los actos administrativos y otras novedades allegadas por los funcionarios o terceros, con el fin de identificar y reportar alguna alteración respecto a la liquidación de la nómina, caso en el cual informará al Coordinador del Grupo de Gestión de Talento Humano a través de correo electrónico.</t>
  </si>
  <si>
    <t>Mensual</t>
  </si>
  <si>
    <t>Planilla de nómina</t>
  </si>
  <si>
    <t>Correo electrónico para revisión de la coordinadora del GIT Talento Humano</t>
  </si>
  <si>
    <t xml:space="preserve">Preventivo </t>
  </si>
  <si>
    <t>Capacitaciones al personal que realiza la liquidación</t>
  </si>
  <si>
    <t xml:space="preserve">Profesional  grado 21, GIT Talento Humano </t>
  </si>
  <si>
    <t>El / La coordinador (a) de Talento Humano</t>
  </si>
  <si>
    <t>realiza la verificación mensual de la nómina remitida por el profesional encargado, mediante la validación de los archivos adjuntos para visto bueno, con el fin de identificar y reportar alguna alteración frente a la normatividad vigente y los soportes idóneos con respecto a la liquidación de la nómina, a través del correo electrónico.</t>
  </si>
  <si>
    <t>Correo electrónico con aprobación de la nómina</t>
  </si>
  <si>
    <t>Asesor GIT Talento Humano</t>
  </si>
  <si>
    <t xml:space="preserve">El contratista del grupo de Talento Humano </t>
  </si>
  <si>
    <t>realiza la revisión de los soportes establecidos cada vez que inicie un proceso de vinculación, con el fin de validar los requisitos establecidos para el desempeño del cargo, contrastando la información allegada por el aspirante contra la normatividad vigente y el Manual de funciones vigente, para evidenciar el cumplimiento de requisitos y en caso de evidenciar alguna inconsistencia se reportará a la autoridad competente, los soportes de revisión reposarán en la historia laboral.</t>
  </si>
  <si>
    <t>Cada vez que se requiere</t>
  </si>
  <si>
    <t>Formato de documentos requeridos para el nombramiento.</t>
  </si>
  <si>
    <t>Estandarización de los documentos que apoyan la vinculación</t>
  </si>
  <si>
    <t>Contratista GIT Talento Humano</t>
  </si>
  <si>
    <t xml:space="preserve"> realiza la verificación del cumplimiento de requisitos cada vez que se inicia un proceso de vinculación, mediante la validación de los archivos adjuntos  para visto bueno, firma de los formatos establecidos con el fin, para posterior envío y  aprobación del acto administrativo de nombramiento por parte del nominador, en caso de vinculación del aspirante la documentación reposará en la historia laboral.</t>
  </si>
  <si>
    <t>Formato de verificación de requisitos mínimos</t>
  </si>
  <si>
    <t>Aprobación de requisitos mínimos de los últimos 5 servidores vinculados.</t>
  </si>
  <si>
    <t xml:space="preserve"> Subdirección_Estudios_ Modelación  </t>
  </si>
  <si>
    <t>Estudios y Modelación</t>
  </si>
  <si>
    <t>Procesos</t>
  </si>
  <si>
    <t>A_Ejecución_y_Administración_de_procesos</t>
  </si>
  <si>
    <t>Subdirector técnico 0040-22</t>
  </si>
  <si>
    <t>Oficios de la Subdirección de Estudios y Modelación</t>
  </si>
  <si>
    <t>Registros de oficios con revisión y validación como contol de gestión</t>
  </si>
  <si>
    <t>Formulación y Evaluación</t>
  </si>
  <si>
    <t>Oficios emitidos desde la Subdirección de Formulación y Evaluación</t>
  </si>
  <si>
    <t>Registro de Oficios</t>
  </si>
  <si>
    <t>Revisar los esquemas de aprobación y revisión de documentos a través de la documentación inicial de procedimientos en proceso de implementación.</t>
  </si>
  <si>
    <t>Subdirectora de Formulación y Evalaución</t>
  </si>
  <si>
    <t>Gestión Jurídica</t>
  </si>
  <si>
    <t>GJ-RCO-01</t>
  </si>
  <si>
    <t>F_Usuarios_Productos_y_Prácticas_Organizacionales</t>
  </si>
  <si>
    <t xml:space="preserve">Ejercer la defensa judicial y extrajudicial de la Entidad, desarrollando las actuaciones judiciales requeridas para defenderlos intereses de la UPIT; asesorar a las dependencias de la entidad en los asuntos de carácter jurídico, emitiendo conceptos cuando así le sean requeridos; resolver las consultas y peticiones de carácter jurídico elevadas a la Unidad, tramitándolas en los términos conforme a su naturaleza y disposiciones legales aplicables y participar en la elaboración de proyectos de ley y actos administrativos que requiera la Unidad ejerciendo el control de legalidad. </t>
  </si>
  <si>
    <t xml:space="preserve">
El o los abogados asignados para la defensa juridica de la Unidad, </t>
  </si>
  <si>
    <t xml:space="preserve">que en ejercico de la representacion judicial </t>
  </si>
  <si>
    <t>generen un provecho para si o para un tercero  de las actuaciones en el  curso del  proceso judicial</t>
  </si>
  <si>
    <t xml:space="preserve">
El o los abogados asignados para la defensa juridica de la Unidad,  que en ejercico de la representacion judicial  generen un provecho para si o para un tercero  de las actuaciones en el  curso del  proceso judicial</t>
  </si>
  <si>
    <t>la Jefe Oficina Asesora Jurídica</t>
  </si>
  <si>
    <t>Semestralmente, en caso de que existan procesos judiciales,</t>
  </si>
  <si>
    <t>Reporte generado en el sistema eKOGUI</t>
  </si>
  <si>
    <t>Elaborar los criterios para la selección de abogados externos a la Oficina Asesora Jurídica para la defensa de los intereses de la UPIT para su presentación en el Comité de Conciliación de la Entidad</t>
  </si>
  <si>
    <t>Profesionales del área</t>
  </si>
  <si>
    <t>Gestión Contractual</t>
  </si>
  <si>
    <t>El Ordenador del gasto y el Coordinador del GIT de contratación</t>
  </si>
  <si>
    <t>Cada vez que se reciba una solicitud de trámite contractual por parte de la dependencias solicitantes, se verificará la completitud y legalidad de los documentos soporte, acorde  con la modalidad de contratación según lo establecido en el Manual de Contratación de la entidad, lo anterior, con el proposito de devolver el trámite solicitado para que se realicen los ajustes requeridos del proceso contractual, lo cual  quedará evidenciado en el SGDEA y/o en el  SECOP, según corresponda.</t>
  </si>
  <si>
    <t>Procedimiento fase precontractual</t>
  </si>
  <si>
    <t xml:space="preserve">La base de información de procesos contractuales </t>
  </si>
  <si>
    <t>Se Investigan y resuelven oportunamente</t>
  </si>
  <si>
    <t>Verificación de la documentación conforme a la lista de chequeo</t>
  </si>
  <si>
    <t>GIT contratación</t>
  </si>
  <si>
    <t>GC-RCO-01-C2</t>
  </si>
  <si>
    <t>El Integrante del GIT de Contratación</t>
  </si>
  <si>
    <t xml:space="preserve">Cada mes realizará la verificación del cumplimiento de la obligación que tienen los supervisores y contratistas, de presentar sus informes de ejecución y su respectivo trámite de pagos en el Secop. Lo anterior, conforme a la forma de pago pactada en el negocio jurídico, con el propósito de que el coordinador del GIT de contratación realice el reporte correspondiente al supervisor responsable. </t>
  </si>
  <si>
    <t>Presentación periódica de esta información a Secretaría General.</t>
  </si>
  <si>
    <t>GC-RCO-01-C3</t>
  </si>
  <si>
    <t>Cada vez que se reciba una solicitud de liquidación por parte del supervisor, se verificará la completitud y legalidad de los documentos soporte de acuerdo con al tipo de negocio jurídico celebrado, de lo contrario se devolverá el trámite alsupervisor para realizar los ajustes requeridos. Lo cual quedará evidenciado en el SGDEA y/o en el expediente contractual.</t>
  </si>
  <si>
    <t>cada vez que se requiere</t>
  </si>
  <si>
    <t>Verificación de la documentación conforme al manual de contratación.</t>
  </si>
  <si>
    <t xml:space="preserve">Relacionamiento con la ciudadanía </t>
  </si>
  <si>
    <t>RC-RCO-01</t>
  </si>
  <si>
    <t xml:space="preserve">Definir, orientar y promover lineamientos para la debida prestación del servicio al ciudadano, la participación y la atención de las PQRS dentro de los términos de ley, haciendo seguimiento a las respuestas de los requerimientos de los peticionarios, buscando mejorar la percepción de buena atención y la satisfacción de los grupos de valor. </t>
  </si>
  <si>
    <t xml:space="preserve">Desvio, ocultamiento u omisión </t>
  </si>
  <si>
    <t xml:space="preserve">por parte de los profesionales del proceso Relacionamiento con el Ciudadano de las denuncias relacionadas con actos de corrupción </t>
  </si>
  <si>
    <t>para beneficiar a un tercero</t>
  </si>
  <si>
    <t>Desvio, ocultamiento u omisión  por parte de los profesionales del proceso Relacionamiento con el Ciudadano de las denuncias relacionadas con actos de corrupción  para beneficiar a un tercero</t>
  </si>
  <si>
    <t>El profesional encargado de realizar el seguimiento de la atención de las peticiones, quejas, reclamos y solicitudes,</t>
  </si>
  <si>
    <t>Manual Gestion de Peticiones, Quejas, reclamos, Sugerencias y Denuncias M-RC-03</t>
  </si>
  <si>
    <t>Quejas y denuncias por actos de corrupción con número de radicado emitido por el gestor documental.</t>
  </si>
  <si>
    <t>Realizar documentación de protocolos en atención a la ciudadanía y socializarlos</t>
  </si>
  <si>
    <t>Lider Servicio al Ciudadano</t>
  </si>
  <si>
    <t>Secretaria_General</t>
  </si>
  <si>
    <t>Gestión Documental</t>
  </si>
  <si>
    <t>Mas de 1 vez al año</t>
  </si>
  <si>
    <t>Director General 0015-38</t>
  </si>
  <si>
    <t>Director General 0015-39</t>
  </si>
  <si>
    <t>Gestión de Tecnologias de la Informacion</t>
  </si>
  <si>
    <t>El coordinador del GIT de Tecnologías de la Información y las Comunicaciones</t>
  </si>
  <si>
    <t>cada vez que se solicite el ingreso o salida de colaboradores de la UPIT,</t>
  </si>
  <si>
    <t>no aplica</t>
  </si>
  <si>
    <t>Registro de cambios en el directorio activo de la UPIT</t>
  </si>
  <si>
    <t>Cada vez que una persona requiere acceso a los servicios de TI (acceso a información) la solicitud se hace a través de la mesa ade servicios y desde alli se monitorea dichos accesos, de acuerdo con la solicitud del jefe inmediato</t>
  </si>
  <si>
    <t>Lider de mesa de servicio- Coordinador de GI GTIC</t>
  </si>
  <si>
    <t>permanentemente</t>
  </si>
  <si>
    <t>Monitoreos adelantados a la plataforma tecnológica</t>
  </si>
  <si>
    <t>En las actividades de configuración y monitoreo a los activos de seguridad se validan las reglas para el acceso, envío y recibo de informaicón estén de acuerdo con la definición de politicas de seguridad.</t>
  </si>
  <si>
    <t>Administrador del activo de seguridad de la información - Coordinador de GI  GTIC</t>
  </si>
  <si>
    <t>Junio de 2024</t>
  </si>
  <si>
    <t xml:space="preserve">Sistema Integrado de Gestión </t>
  </si>
  <si>
    <t>Director General 0015-28</t>
  </si>
  <si>
    <t xml:space="preserve">Manual M-SIG-001 Manual de Gestión y control de la información documentada </t>
  </si>
  <si>
    <t xml:space="preserve">Correo electrónico del líder del proceso en el cual se manifiesta la aprobación del documento.
Banco de documentos en el cual se encuentran los documentos por procesos, codificados, versionados y con el control de cambios en el cual se relacionan los ajustes y las justificaciones, y el  ítem de validaciones por parte de cada uno de los involucrados. </t>
  </si>
  <si>
    <t>Socialización a los funcionarios y/o colaboradores de la UPIT, de los documentos adoptados y/o modificados de cada uno de los procesos</t>
  </si>
  <si>
    <t xml:space="preserve">Asesor Con Funciones de Planeación / Profesional Especializado / Contratista </t>
  </si>
  <si>
    <t>Evaluación y Control</t>
  </si>
  <si>
    <t>El Asesor de Control Interno</t>
  </si>
  <si>
    <t>realiza revisión previa a la socialización y publicación de los informes de ley, seguimientos y auditorias del Plan Anual de Auditoría, cada vez que se requiera , con el fin de verificar que la información presentada sea coherente y los resultados de la evaluación independiente muestren la realidad institucional debido a la ética y objetividad del equipo de auditores. En caso de que se detecte una actividad irregular de alteración de evidencias o el resultado de un informe de ley, seguimiento o auditoría realizada por el equipo de auditores se procede a informar la situación presentada al Comité Institucional de Coordinación del Sistema de Control Interno, realizar la denuncia a las instancias correspondientes y presentar el resultado de forma correcta. Como evidencia queda el acuerdo de confidencialidad y compromiso del auditor firmado por cada uno de los integrantes de Control Interno y correo de revisión y aprobación de los informes, seguimientos y auditorias. ​</t>
  </si>
  <si>
    <t>cada vez</t>
  </si>
  <si>
    <t xml:space="preserve">Procedimiento evaluaciones independientes auditorías separadas PR-EC-0116 </t>
  </si>
  <si>
    <t>Acuerdo de confidencialidad y compromiso del auditor firmado por cada uno de los integrantes de Control Interno y correo de revisión y aprobación de los informes, seguimientos y auditorias.</t>
  </si>
  <si>
    <t xml:space="preserve">Desde la vinculación del asesor de control interno que fue el 25 de junio de 2024, se estructuró el proceso de evaluación y control. Dentro de las acciones realizadas, se implemento el formato de compromiso de  integridad, ética e independencia del auditor el cual debe ser diligenciado y firmado por todas las personas que trabajan en la asesoría de control interno una vez se vinculen. 
Adicional, a fin de garantizar la veracidad e integralidad de los informes de ley, seguimientos y de auditoria, se realiza revisión y retroalimentación por parte del asesor de control interno antes de la socialización y publicación de los informes en la página web. </t>
  </si>
  <si>
    <t xml:space="preserve">Líder del proceso y equipo de trabajo de control interno </t>
  </si>
  <si>
    <t>Segundo Semestre vigencia 2024</t>
  </si>
  <si>
    <t>Control interno disciplinario</t>
  </si>
  <si>
    <t>Secretario General 0037-23</t>
  </si>
  <si>
    <t>Matriz de control de procesos disciplnarios</t>
  </si>
  <si>
    <t>Actuaciones disciplinarias adelantadas y diligenciadas en la matriz</t>
  </si>
  <si>
    <t>Mensualmente se diligencia la matriz con las actuaciones disciplinarias adelantadas en el mes</t>
  </si>
  <si>
    <t>Oficio de Comunicación a la Procuraduría</t>
  </si>
  <si>
    <t>Inadecuado</t>
  </si>
  <si>
    <t>Inoportuna</t>
  </si>
  <si>
    <t>Diligenciamiento mensual de la matriz en la cual se relacionan las actuaciones Disciplinarias</t>
  </si>
  <si>
    <t xml:space="preserve">Gestión Financiera </t>
  </si>
  <si>
    <t>El coordinador del Grupo Interno de Trabajo Financiero</t>
  </si>
  <si>
    <t>otorga permisos y perfiles en el SIIF Nación a los profesionales y contratistas designados por la entidad, para adelantar los registros y pagos financieros. Con el fin de verificar que las actividades desarrolladas por los profesionales y contratistas se ajusten a las políticas de gestión y trámites presupuestales así como la normatividad vigente. En caso de que se detecte una actividad irregular realizada por el profesional y contratista en el SIIF Nación se procede a realizar el ajuste y novedad en el sistema. Como evidencia queda el registro y transacción en el SIIF realizado con el token.​
​</t>
  </si>
  <si>
    <t>de manera permanente</t>
  </si>
  <si>
    <t>Procedimiento gestión presupuestal de gastos PR-GF-004
Procedimiento de trámites presupuestales 
PR-GF-012</t>
  </si>
  <si>
    <t>Políticas  del procedimiento gestión presupuestal de gastos y procedimiento de trámites presupuestales</t>
  </si>
  <si>
    <t>No reporta</t>
  </si>
  <si>
    <t xml:space="preserve">Gestión Administrativa </t>
  </si>
  <si>
    <t>Posibilidad de pérdida Económica y Reputacional</t>
  </si>
  <si>
    <t>por uso indebido de los bienes propiedad de la UPIT.</t>
  </si>
  <si>
    <t>para uso particular o de un tercero los bienes de propiedad de la entidad.</t>
  </si>
  <si>
    <t>Posibilidad de pérdida Económica y Reputacional por uso indebido de los bienes propiedad de la UPIT. para uso particular o de un tercero los bienes de propiedad de la entidad.</t>
  </si>
  <si>
    <t>Riesgo de Corrupcion</t>
  </si>
  <si>
    <t>Adoptar el Manual de Ingreso, Adminsitración y Salida de bienes muebles e inmuebles</t>
  </si>
  <si>
    <t>Director General 0015-37 Adoptar el Manual de Ingreso, Adminsitración y Salida de bienes muebles e inmuebles Cada vez que se requiere</t>
  </si>
  <si>
    <t>Manual adoptado</t>
  </si>
  <si>
    <t>Manual publicado en el banco de documentos</t>
  </si>
  <si>
    <t>Socialización del Manual a través de la jornada de inducción a los funcionarios de la entidad.</t>
  </si>
  <si>
    <t>Profesionales especializado 2028-21</t>
  </si>
  <si>
    <t>Cada que se programa una jornada de inducción a funcionarios</t>
  </si>
  <si>
    <t>Direccionamiento estratégico</t>
  </si>
  <si>
    <t>Establecer lineamientos estratégicos de orientación a la gestión institucional, mediante la planeación estratégica, el mejoramiento continuo y la administración del riesgo para el cumplimiento de los objetivos estratégicos.</t>
  </si>
  <si>
    <t xml:space="preserve">Profesional Especializado 2028 - 21 / Contratista </t>
  </si>
  <si>
    <t xml:space="preserve">Realiza seguimiento periódico en la Plataforma Integrada de Inversión Pública PIIP de acuerdo con los reportes de las áreas (Gerentes y Formuladores de Proyectos de Inversión) y la información presupuestal del SIIF Nación. </t>
  </si>
  <si>
    <t xml:space="preserve">Caracterización C-DE-009 Direccionamiento Estratégico </t>
  </si>
  <si>
    <t xml:space="preserve">Plataforma Integrada de Inversión Pública - PIIP </t>
  </si>
  <si>
    <t xml:space="preserve">Identificar en la documentación asociada de los  procesos controles que permita mitigar, reducir o aceptar el riesgo.
</t>
  </si>
  <si>
    <t>Profesional Especializado 2021-21</t>
  </si>
  <si>
    <t>Secretaria General - GIT de Gestion del Talento Humano</t>
  </si>
  <si>
    <t>Oficina Gestion de la Información</t>
  </si>
  <si>
    <t>Asesor Control Interno</t>
  </si>
  <si>
    <t>Oficina Asesora Juridica</t>
  </si>
  <si>
    <t>Secretaria General - GIT de Contratación</t>
  </si>
  <si>
    <t>Secretaria General - Relacionamiento con la Ciudadanía</t>
  </si>
  <si>
    <t>GIT Gestión de TICS</t>
  </si>
  <si>
    <t>GIT Planeación</t>
  </si>
  <si>
    <t>Subdireccion de Formulación y Evaluación</t>
  </si>
  <si>
    <t>Secretaria General - Control Interno Disciplinario</t>
  </si>
  <si>
    <t>Secretaria General - GIT Financiero</t>
  </si>
  <si>
    <t>Secretaria General - Gestión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</si>
</sst>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ptos Narrow"/>
      <family val="2"/>
      <scheme val="minor"/>
    </font>
    <font>
      <sz val="11"/>
      <color theme="1"/>
      <name val="Aptos Narrow"/>
      <family val="2"/>
      <scheme val="minor"/>
    </font>
    <font>
      <sz val="10"/>
      <name val="Arial"/>
      <family val="2"/>
    </font>
    <font>
      <sz val="12"/>
      <name val="Verdana"/>
      <family val="2"/>
    </font>
    <font>
      <b/>
      <sz val="12"/>
      <color theme="0"/>
      <name val="Verdana"/>
      <family val="2"/>
    </font>
    <font>
      <b/>
      <sz val="12"/>
      <color rgb="FFFFFFFF"/>
      <name val="Verdana"/>
      <family val="2"/>
    </font>
    <font>
      <b/>
      <sz val="11"/>
      <color theme="0"/>
      <name val="Verdana"/>
      <family val="2"/>
    </font>
    <font>
      <sz val="11"/>
      <name val="Verdana"/>
      <family val="2"/>
    </font>
    <font>
      <b/>
      <sz val="11"/>
      <name val="Verdana"/>
      <family val="2"/>
    </font>
    <font>
      <b/>
      <sz val="11"/>
      <color rgb="FF000000"/>
      <name val="Verdana"/>
      <family val="2"/>
    </font>
    <font>
      <b/>
      <sz val="11"/>
      <color theme="1"/>
      <name val="Verdana"/>
      <family val="2"/>
    </font>
    <font>
      <sz val="8"/>
      <name val="Verdana"/>
      <family val="2"/>
    </font>
    <font>
      <b/>
      <sz val="8"/>
      <name val="Verdana"/>
      <family val="2"/>
    </font>
    <font>
      <b/>
      <sz val="8"/>
      <color theme="1"/>
      <name val="Verdana"/>
      <family val="2"/>
    </font>
    <font>
      <sz val="8"/>
      <color rgb="FF111111"/>
      <name val="Verdana"/>
      <family val="2"/>
    </font>
    <font>
      <b/>
      <sz val="8"/>
      <color rgb="FF000000"/>
      <name val="Verdana"/>
      <family val="2"/>
    </font>
    <font>
      <sz val="8"/>
      <color rgb="FF000000"/>
      <name val="Verdana"/>
      <family val="2"/>
    </font>
    <font>
      <b/>
      <sz val="8"/>
      <color rgb="FFC00000"/>
      <name val="Verdana"/>
      <family val="2"/>
    </font>
    <font>
      <strike/>
      <sz val="8"/>
      <color rgb="FF111111"/>
      <name val="Verdana"/>
      <family val="2"/>
    </font>
    <font>
      <strike/>
      <sz val="8"/>
      <name val="Verdana"/>
      <family val="2"/>
    </font>
    <font>
      <b/>
      <strike/>
      <sz val="8"/>
      <color rgb="FFC00000"/>
      <name val="Verdana"/>
      <family val="2"/>
    </font>
    <font>
      <b/>
      <strike/>
      <sz val="8"/>
      <color rgb="FF000000"/>
      <name val="Verdana"/>
      <family val="2"/>
    </font>
    <font>
      <strike/>
      <sz val="8"/>
      <color rgb="FF000000"/>
      <name val="Verdana"/>
      <family val="2"/>
    </font>
    <font>
      <sz val="8"/>
      <color rgb="FF000000"/>
      <name val="Arial"/>
      <family val="2"/>
    </font>
    <font>
      <b/>
      <sz val="8"/>
      <color rgb="FFFFFFFF"/>
      <name val="Verdana"/>
      <family val="2"/>
    </font>
    <font>
      <b/>
      <strike/>
      <sz val="8"/>
      <color rgb="FFFFFFFF"/>
      <name val="Verdana"/>
      <family val="2"/>
    </font>
    <font>
      <sz val="8"/>
      <color rgb="FF000000"/>
      <name val="Verdana"/>
      <family val="2"/>
    </font>
  </fonts>
  <fills count="31">
    <fill>
      <patternFill patternType="none"/>
    </fill>
    <fill>
      <patternFill patternType="gray125"/>
    </fill>
    <fill>
      <patternFill patternType="solid">
        <fgColor rgb="FF467E8D"/>
        <bgColor indexed="64"/>
      </patternFill>
    </fill>
    <fill>
      <patternFill patternType="solid">
        <fgColor rgb="FF215968"/>
        <bgColor indexed="64"/>
      </patternFill>
    </fill>
    <fill>
      <patternFill patternType="solid">
        <fgColor rgb="FF604A7B"/>
        <bgColor rgb="FF4A452A"/>
      </patternFill>
    </fill>
    <fill>
      <patternFill patternType="solid">
        <fgColor rgb="FF10243E"/>
        <bgColor rgb="FF002060"/>
      </patternFill>
    </fill>
    <fill>
      <patternFill patternType="solid">
        <fgColor rgb="FF4F6228"/>
        <bgColor indexed="64"/>
      </patternFill>
    </fill>
    <fill>
      <patternFill patternType="solid">
        <fgColor theme="7" tint="-0.249977111117893"/>
        <bgColor indexed="64"/>
      </patternFill>
    </fill>
    <fill>
      <patternFill patternType="solid">
        <fgColor theme="0"/>
        <bgColor indexed="64"/>
      </patternFill>
    </fill>
    <fill>
      <patternFill patternType="solid">
        <fgColor rgb="FF93CDDD"/>
        <bgColor indexed="64"/>
      </patternFill>
    </fill>
    <fill>
      <patternFill patternType="solid">
        <fgColor rgb="FFB3A2C7"/>
        <bgColor indexed="64"/>
      </patternFill>
    </fill>
    <fill>
      <patternFill patternType="solid">
        <fgColor rgb="FF558ED4"/>
        <bgColor indexed="64"/>
      </patternFill>
    </fill>
    <fill>
      <patternFill patternType="solid">
        <fgColor rgb="FFC3D69B"/>
        <bgColor rgb="FFDDD9C3"/>
      </patternFill>
    </fill>
    <fill>
      <patternFill patternType="solid">
        <fgColor theme="7" tint="0.39997558519241921"/>
        <bgColor indexed="64"/>
      </patternFill>
    </fill>
    <fill>
      <patternFill patternType="solid">
        <fgColor rgb="FFEBF6F9"/>
        <bgColor indexed="64"/>
      </patternFill>
    </fill>
    <fill>
      <patternFill patternType="solid">
        <fgColor rgb="FFC6D9F1"/>
        <bgColor indexed="64"/>
      </patternFill>
    </fill>
    <fill>
      <patternFill patternType="solid">
        <fgColor rgb="FFE6E0EC"/>
        <bgColor indexed="64"/>
      </patternFill>
    </fill>
    <fill>
      <patternFill patternType="solid">
        <fgColor rgb="FFEBF1DE"/>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2CC"/>
        <bgColor indexed="64"/>
      </patternFill>
    </fill>
    <fill>
      <patternFill patternType="solid">
        <fgColor theme="0" tint="-4.9989318521683403E-2"/>
        <bgColor indexed="64"/>
      </patternFill>
    </fill>
    <fill>
      <patternFill patternType="solid">
        <fgColor rgb="FFF2F2F2"/>
        <bgColor rgb="FFEBF1DE"/>
      </patternFill>
    </fill>
    <fill>
      <patternFill patternType="solid">
        <fgColor theme="0" tint="-4.9989318521683403E-2"/>
        <bgColor rgb="FFEBF1DE"/>
      </patternFill>
    </fill>
    <fill>
      <patternFill patternType="solid">
        <fgColor theme="0"/>
        <bgColor rgb="FFEBF1DE"/>
      </patternFill>
    </fill>
    <fill>
      <patternFill patternType="solid">
        <fgColor theme="7" tint="0.79998168889431442"/>
        <bgColor rgb="FFEBF1DE"/>
      </patternFill>
    </fill>
    <fill>
      <patternFill patternType="solid">
        <fgColor theme="2"/>
        <bgColor rgb="FFEBF1DE"/>
      </patternFill>
    </fill>
    <fill>
      <patternFill patternType="solid">
        <fgColor theme="5" tint="0.79998168889431442"/>
        <bgColor rgb="FFEBF1DE"/>
      </patternFill>
    </fill>
    <fill>
      <patternFill patternType="solid">
        <fgColor rgb="FF92D050"/>
        <bgColor rgb="FFEBF1DE"/>
      </patternFill>
    </fill>
    <fill>
      <patternFill patternType="solid">
        <fgColor rgb="FFFFFFFF"/>
        <bgColor rgb="FF000000"/>
      </patternFill>
    </fill>
    <fill>
      <patternFill patternType="solid">
        <fgColor rgb="FFFF0000"/>
        <bgColor rgb="FFEBF1DE"/>
      </patternFill>
    </fill>
  </fills>
  <borders count="33">
    <border>
      <left/>
      <right/>
      <top/>
      <bottom/>
      <diagonal/>
    </border>
    <border>
      <left style="dashed">
        <color indexed="64"/>
      </left>
      <right/>
      <top style="dashed">
        <color indexed="64"/>
      </top>
      <bottom/>
      <diagonal/>
    </border>
    <border>
      <left style="hair">
        <color theme="0" tint="-0.249977111117893"/>
      </left>
      <right style="hair">
        <color theme="0" tint="-0.249977111117893"/>
      </right>
      <top style="dashed">
        <color indexed="64"/>
      </top>
      <bottom/>
      <diagonal/>
    </border>
    <border>
      <left style="hair">
        <color indexed="64"/>
      </left>
      <right/>
      <top style="dashed">
        <color indexed="64"/>
      </top>
      <bottom/>
      <diagonal/>
    </border>
    <border>
      <left/>
      <right/>
      <top style="dashed">
        <color indexed="64"/>
      </top>
      <bottom/>
      <diagonal/>
    </border>
    <border>
      <left style="hair">
        <color theme="0" tint="-0.499984740745262"/>
      </left>
      <right/>
      <top/>
      <bottom/>
      <diagonal/>
    </border>
    <border>
      <left/>
      <right style="hair">
        <color indexed="64"/>
      </right>
      <top/>
      <bottom/>
      <diagonal/>
    </border>
    <border>
      <left style="dashed">
        <color indexed="64"/>
      </left>
      <right/>
      <top style="hair">
        <color theme="0" tint="-0.499984740745262"/>
      </top>
      <bottom style="dashed">
        <color indexed="64"/>
      </bottom>
      <diagonal/>
    </border>
    <border>
      <left style="hair">
        <color theme="0" tint="-0.499984740745262"/>
      </left>
      <right style="hair">
        <color theme="0" tint="-0.499984740745262"/>
      </right>
      <top style="hair">
        <color theme="0" tint="-0.499984740745262"/>
      </top>
      <bottom style="dashed">
        <color indexed="64"/>
      </bottom>
      <diagonal/>
    </border>
    <border>
      <left style="hair">
        <color theme="0" tint="-0.499984740745262"/>
      </left>
      <right/>
      <top style="hair">
        <color theme="0" tint="-0.499984740745262"/>
      </top>
      <bottom style="dashed">
        <color indexed="64"/>
      </bottom>
      <diagonal/>
    </border>
    <border>
      <left style="dotted">
        <color theme="0" tint="-0.34998626667073579"/>
      </left>
      <right style="dotted">
        <color theme="0" tint="-0.34998626667073579"/>
      </right>
      <top style="dotted">
        <color theme="0" tint="-0.34998626667073579"/>
      </top>
      <bottom style="dashed">
        <color indexed="64"/>
      </bottom>
      <diagonal/>
    </border>
    <border>
      <left/>
      <right style="hair">
        <color theme="0" tint="-0.499984740745262"/>
      </right>
      <top style="hair">
        <color theme="0" tint="-0.499984740745262"/>
      </top>
      <bottom style="dashed">
        <color indexed="64"/>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hair">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rgb="FFA6A6A6"/>
      </right>
      <top style="thin">
        <color theme="0" tint="-0.34998626667073579"/>
      </top>
      <bottom/>
      <diagonal/>
    </border>
    <border>
      <left style="thin">
        <color rgb="FFA6A6A6"/>
      </left>
      <right style="thin">
        <color rgb="FFA6A6A6"/>
      </right>
      <top style="thin">
        <color rgb="FFA6A6A6"/>
      </top>
      <bottom style="thin">
        <color rgb="FFA6A6A6"/>
      </bottom>
      <diagonal/>
    </border>
    <border>
      <left style="thin">
        <color rgb="FFA6A6A6"/>
      </left>
      <right style="thin">
        <color theme="0" tint="-0.34998626667073579"/>
      </right>
      <top style="thin">
        <color theme="0" tint="-0.34998626667073579"/>
      </top>
      <bottom/>
      <diagonal/>
    </border>
    <border>
      <left style="thin">
        <color theme="0" tint="-0.34998626667073579"/>
      </left>
      <right style="thin">
        <color rgb="FFA6A6A6"/>
      </right>
      <top/>
      <bottom style="thin">
        <color theme="0" tint="-0.34998626667073579"/>
      </bottom>
      <diagonal/>
    </border>
    <border>
      <left style="thin">
        <color rgb="FFA6A6A6"/>
      </left>
      <right style="thin">
        <color rgb="FFA6A6A6"/>
      </right>
      <top/>
      <bottom style="thin">
        <color rgb="FFA6A6A6"/>
      </bottom>
      <diagonal/>
    </border>
    <border>
      <left style="thin">
        <color rgb="FFA6A6A6"/>
      </left>
      <right style="thin">
        <color theme="0" tint="-0.34998626667073579"/>
      </right>
      <top/>
      <bottom style="thin">
        <color theme="0" tint="-0.34998626667073579"/>
      </bottom>
      <diagonal/>
    </border>
    <border>
      <left style="thin">
        <color rgb="FFA6A6A6"/>
      </left>
      <right style="thin">
        <color rgb="FFA6A6A6"/>
      </right>
      <top style="thin">
        <color theme="0" tint="-0.34998626667073579"/>
      </top>
      <bottom/>
      <diagonal/>
    </border>
    <border>
      <left style="thin">
        <color rgb="FFA6A6A6"/>
      </left>
      <right style="thin">
        <color rgb="FFA6A6A6"/>
      </right>
      <top style="thin">
        <color rgb="FFA6A6A6"/>
      </top>
      <bottom/>
      <diagonal/>
    </border>
    <border>
      <left style="thin">
        <color rgb="FFA6A6A6"/>
      </left>
      <right style="thin">
        <color rgb="FFA6A6A6"/>
      </right>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rgb="FF000000"/>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258">
    <xf numFmtId="0" fontId="0" fillId="0" borderId="0" xfId="0"/>
    <xf numFmtId="0" fontId="3" fillId="2" borderId="1" xfId="2" applyFont="1" applyFill="1" applyBorder="1"/>
    <xf numFmtId="0" fontId="4" fillId="6" borderId="4" xfId="2" applyFont="1" applyFill="1" applyBorder="1" applyAlignment="1">
      <alignment horizontal="center" vertical="center"/>
    </xf>
    <xf numFmtId="0" fontId="3" fillId="8" borderId="4" xfId="2" applyFont="1" applyFill="1" applyBorder="1"/>
    <xf numFmtId="0" fontId="7" fillId="2" borderId="7" xfId="2" applyFont="1" applyFill="1" applyBorder="1"/>
    <xf numFmtId="0" fontId="6" fillId="11" borderId="8" xfId="2" applyFont="1" applyFill="1" applyBorder="1" applyAlignment="1">
      <alignment horizontal="center" vertical="center" wrapText="1"/>
    </xf>
    <xf numFmtId="0" fontId="9" fillId="12" borderId="8" xfId="3" applyFont="1" applyFill="1" applyBorder="1" applyAlignment="1">
      <alignment horizontal="center" vertical="center" wrapText="1"/>
    </xf>
    <xf numFmtId="0" fontId="9" fillId="12" borderId="8" xfId="3" applyFont="1" applyFill="1" applyBorder="1" applyAlignment="1">
      <alignment vertical="center" wrapText="1"/>
    </xf>
    <xf numFmtId="0" fontId="9" fillId="12" borderId="9" xfId="3" applyFont="1" applyFill="1" applyBorder="1" applyAlignment="1">
      <alignment horizontal="center" vertical="center" wrapText="1"/>
    </xf>
    <xf numFmtId="0" fontId="10" fillId="13" borderId="10" xfId="0" applyFont="1" applyFill="1" applyBorder="1" applyAlignment="1">
      <alignment horizontal="center" vertical="center"/>
    </xf>
    <xf numFmtId="0" fontId="10" fillId="13" borderId="11" xfId="0" applyFont="1" applyFill="1" applyBorder="1" applyAlignment="1">
      <alignment horizontal="center" vertical="center"/>
    </xf>
    <xf numFmtId="0" fontId="7" fillId="8" borderId="8" xfId="2" applyFont="1" applyFill="1" applyBorder="1"/>
    <xf numFmtId="0" fontId="11" fillId="2" borderId="0" xfId="2" applyFont="1" applyFill="1"/>
    <xf numFmtId="0" fontId="12" fillId="14" borderId="12" xfId="2" applyFont="1" applyFill="1" applyBorder="1" applyAlignment="1">
      <alignment horizontal="center" vertical="center" textRotation="90" wrapText="1"/>
    </xf>
    <xf numFmtId="0" fontId="12" fillId="15" borderId="12" xfId="2" applyFont="1" applyFill="1" applyBorder="1" applyAlignment="1">
      <alignment horizontal="center" vertical="center" textRotation="90" wrapText="1"/>
    </xf>
    <xf numFmtId="0" fontId="12" fillId="15" borderId="12" xfId="2" applyFont="1" applyFill="1" applyBorder="1" applyAlignment="1">
      <alignment horizontal="center" vertical="center" wrapText="1"/>
    </xf>
    <xf numFmtId="0" fontId="12" fillId="15" borderId="12" xfId="2" applyFont="1" applyFill="1" applyBorder="1" applyAlignment="1">
      <alignment horizontal="left" vertical="center" wrapText="1"/>
    </xf>
    <xf numFmtId="0" fontId="12" fillId="16" borderId="12" xfId="2" applyFont="1" applyFill="1" applyBorder="1" applyAlignment="1">
      <alignment horizontal="center" vertical="center" textRotation="90" wrapText="1"/>
    </xf>
    <xf numFmtId="0" fontId="12" fillId="17" borderId="12" xfId="2" applyFont="1" applyFill="1" applyBorder="1" applyAlignment="1">
      <alignment horizontal="center" vertical="center" textRotation="90" wrapText="1"/>
    </xf>
    <xf numFmtId="0" fontId="11" fillId="14" borderId="12" xfId="2" applyFont="1" applyFill="1" applyBorder="1" applyAlignment="1">
      <alignment horizontal="center" vertical="center" textRotation="90" wrapText="1"/>
    </xf>
    <xf numFmtId="0" fontId="11" fillId="15" borderId="12" xfId="2" applyFont="1" applyFill="1" applyBorder="1" applyAlignment="1">
      <alignment horizontal="center" vertical="center" textRotation="90" wrapText="1"/>
    </xf>
    <xf numFmtId="0" fontId="12" fillId="17" borderId="12" xfId="2" applyFont="1" applyFill="1" applyBorder="1" applyAlignment="1">
      <alignment horizontal="center" vertical="center" wrapText="1"/>
    </xf>
    <xf numFmtId="0" fontId="12" fillId="18" borderId="12" xfId="2" applyFont="1" applyFill="1" applyBorder="1" applyAlignment="1">
      <alignment horizontal="center" vertical="center" wrapText="1"/>
    </xf>
    <xf numFmtId="0" fontId="11" fillId="17" borderId="12" xfId="2" applyFont="1" applyFill="1" applyBorder="1" applyAlignment="1">
      <alignment horizontal="center" vertical="center" wrapText="1"/>
    </xf>
    <xf numFmtId="0" fontId="11" fillId="19" borderId="12" xfId="2" applyFont="1" applyFill="1" applyBorder="1" applyAlignment="1">
      <alignment horizontal="center" vertical="center" textRotation="90" wrapText="1"/>
    </xf>
    <xf numFmtId="0" fontId="12" fillId="19" borderId="12" xfId="2" applyFont="1" applyFill="1" applyBorder="1" applyAlignment="1">
      <alignment horizontal="center" vertical="center" textRotation="90" wrapText="1"/>
    </xf>
    <xf numFmtId="0" fontId="13" fillId="18" borderId="12" xfId="2" applyFont="1" applyFill="1" applyBorder="1" applyAlignment="1">
      <alignment horizontal="center" vertical="center" wrapText="1"/>
    </xf>
    <xf numFmtId="0" fontId="13" fillId="17" borderId="12" xfId="2" applyFont="1" applyFill="1" applyBorder="1" applyAlignment="1">
      <alignment horizontal="center" vertical="center" wrapText="1"/>
    </xf>
    <xf numFmtId="0" fontId="12" fillId="20" borderId="12" xfId="0" applyFont="1" applyFill="1" applyBorder="1" applyAlignment="1">
      <alignment horizontal="center" vertical="center" wrapText="1"/>
    </xf>
    <xf numFmtId="0" fontId="12" fillId="20" borderId="12" xfId="0" applyFont="1" applyFill="1" applyBorder="1" applyAlignment="1">
      <alignment horizontal="center" vertical="center" textRotation="90" wrapText="1"/>
    </xf>
    <xf numFmtId="0" fontId="13" fillId="20" borderId="12" xfId="0" applyFont="1" applyFill="1" applyBorder="1" applyAlignment="1">
      <alignment horizontal="center" vertical="center" wrapText="1"/>
    </xf>
    <xf numFmtId="0" fontId="11" fillId="8" borderId="13" xfId="2" applyFont="1" applyFill="1" applyBorder="1"/>
    <xf numFmtId="0" fontId="14" fillId="8" borderId="14" xfId="2" applyFont="1" applyFill="1" applyBorder="1" applyAlignment="1" applyProtection="1">
      <alignment horizontal="center" vertical="center" textRotation="90" wrapText="1"/>
      <protection locked="0"/>
    </xf>
    <xf numFmtId="0" fontId="14" fillId="8" borderId="14" xfId="2" applyFont="1" applyFill="1" applyBorder="1" applyAlignment="1">
      <alignment horizontal="center" vertical="center" textRotation="90" wrapText="1"/>
    </xf>
    <xf numFmtId="0" fontId="14" fillId="21" borderId="14" xfId="2" applyFont="1" applyFill="1" applyBorder="1" applyAlignment="1">
      <alignment horizontal="left" vertical="center" wrapText="1"/>
    </xf>
    <xf numFmtId="0" fontId="11" fillId="8" borderId="14" xfId="2" applyFont="1" applyFill="1" applyBorder="1" applyAlignment="1">
      <alignment horizontal="center" vertical="center" textRotation="90" wrapText="1"/>
    </xf>
    <xf numFmtId="0" fontId="15" fillId="22" borderId="14" xfId="3" applyFont="1" applyFill="1" applyBorder="1" applyAlignment="1">
      <alignment horizontal="center" vertical="center" wrapText="1"/>
    </xf>
    <xf numFmtId="9" fontId="15" fillId="23" borderId="14" xfId="1" applyFont="1" applyFill="1" applyBorder="1" applyAlignment="1" applyProtection="1">
      <alignment horizontal="center" vertical="center" wrapText="1"/>
    </xf>
    <xf numFmtId="9" fontId="16" fillId="24" borderId="14" xfId="1" applyFont="1" applyFill="1" applyBorder="1" applyAlignment="1" applyProtection="1">
      <alignment horizontal="center" vertical="center" textRotation="90" wrapText="1"/>
    </xf>
    <xf numFmtId="9" fontId="15" fillId="25" borderId="14" xfId="3" applyNumberFormat="1" applyFont="1" applyFill="1" applyBorder="1" applyAlignment="1">
      <alignment horizontal="center" vertical="center" wrapText="1"/>
    </xf>
    <xf numFmtId="9" fontId="15" fillId="26" borderId="14" xfId="3" applyNumberFormat="1" applyFont="1" applyFill="1" applyBorder="1" applyAlignment="1">
      <alignment horizontal="center" vertical="center" wrapText="1"/>
    </xf>
    <xf numFmtId="9" fontId="15" fillId="26" borderId="14" xfId="3" applyNumberFormat="1" applyFont="1" applyFill="1" applyBorder="1" applyAlignment="1">
      <alignment horizontal="center" vertical="center" textRotation="90" wrapText="1"/>
    </xf>
    <xf numFmtId="0" fontId="11" fillId="0" borderId="14" xfId="2" applyFont="1" applyBorder="1" applyAlignment="1" applyProtection="1">
      <alignment horizontal="center" vertical="center"/>
      <protection locked="0"/>
    </xf>
    <xf numFmtId="1" fontId="17" fillId="21" borderId="14" xfId="2" applyNumberFormat="1" applyFont="1" applyFill="1" applyBorder="1" applyAlignment="1">
      <alignment horizontal="center" vertical="center" textRotation="90" wrapText="1"/>
    </xf>
    <xf numFmtId="1" fontId="15" fillId="24" borderId="14" xfId="3" applyNumberFormat="1" applyFont="1" applyFill="1" applyBorder="1" applyAlignment="1" applyProtection="1">
      <alignment horizontal="center" vertical="center" wrapText="1"/>
      <protection hidden="1"/>
    </xf>
    <xf numFmtId="9" fontId="11" fillId="21" borderId="14" xfId="1" applyFont="1" applyFill="1" applyBorder="1" applyAlignment="1" applyProtection="1">
      <alignment horizontal="center" vertical="center" wrapText="1"/>
    </xf>
    <xf numFmtId="0" fontId="11" fillId="0" borderId="14" xfId="2" applyFont="1" applyBorder="1" applyAlignment="1" applyProtection="1">
      <alignment horizontal="center" vertical="center" textRotation="90" wrapText="1"/>
      <protection locked="0"/>
    </xf>
    <xf numFmtId="9" fontId="15" fillId="22" borderId="14" xfId="1" applyFont="1" applyFill="1" applyBorder="1" applyAlignment="1" applyProtection="1">
      <alignment horizontal="center" vertical="center" wrapText="1"/>
    </xf>
    <xf numFmtId="0" fontId="15" fillId="22" borderId="14" xfId="3" applyFont="1" applyFill="1" applyBorder="1" applyAlignment="1">
      <alignment horizontal="center" vertical="center" textRotation="90" wrapText="1"/>
    </xf>
    <xf numFmtId="0" fontId="11" fillId="8" borderId="14" xfId="2" applyFont="1" applyFill="1" applyBorder="1" applyProtection="1">
      <protection locked="0"/>
    </xf>
    <xf numFmtId="0" fontId="11" fillId="8" borderId="14" xfId="2" applyFont="1" applyFill="1" applyBorder="1" applyAlignment="1" applyProtection="1">
      <alignment horizontal="center" vertical="center" textRotation="90"/>
      <protection locked="0"/>
    </xf>
    <xf numFmtId="0" fontId="16" fillId="24" borderId="14" xfId="3" applyFont="1" applyFill="1" applyBorder="1" applyAlignment="1" applyProtection="1">
      <alignment horizontal="center" vertical="center" wrapText="1"/>
      <protection locked="0"/>
    </xf>
    <xf numFmtId="0" fontId="15" fillId="27" borderId="14" xfId="3" applyFont="1" applyFill="1" applyBorder="1" applyAlignment="1" applyProtection="1">
      <alignment horizontal="center" vertical="center" wrapText="1"/>
      <protection locked="0"/>
    </xf>
    <xf numFmtId="0" fontId="15" fillId="27" borderId="14" xfId="3" applyFont="1" applyFill="1" applyBorder="1" applyAlignment="1">
      <alignment horizontal="center" vertical="center" wrapText="1"/>
    </xf>
    <xf numFmtId="0" fontId="12" fillId="24" borderId="14" xfId="3" applyFont="1" applyFill="1" applyBorder="1" applyAlignment="1">
      <alignment horizontal="center" vertical="center"/>
    </xf>
    <xf numFmtId="0" fontId="15" fillId="22" borderId="14" xfId="3" applyFont="1" applyFill="1" applyBorder="1" applyAlignment="1" applyProtection="1">
      <alignment horizontal="center" vertical="center" wrapText="1"/>
      <protection hidden="1"/>
    </xf>
    <xf numFmtId="0" fontId="15" fillId="22" borderId="14" xfId="3" applyFont="1" applyFill="1" applyBorder="1" applyAlignment="1" applyProtection="1">
      <alignment horizontal="center" vertical="center" textRotation="90" wrapText="1"/>
      <protection hidden="1"/>
    </xf>
    <xf numFmtId="49" fontId="11" fillId="8" borderId="14" xfId="2" applyNumberFormat="1" applyFont="1" applyFill="1" applyBorder="1" applyAlignment="1" applyProtection="1">
      <alignment horizontal="left" vertical="center" wrapText="1"/>
      <protection locked="0"/>
    </xf>
    <xf numFmtId="0" fontId="11" fillId="8" borderId="14" xfId="2" applyFont="1" applyFill="1" applyBorder="1" applyAlignment="1" applyProtection="1">
      <alignment horizontal="center" vertical="center" wrapText="1"/>
      <protection locked="0"/>
    </xf>
    <xf numFmtId="0" fontId="11" fillId="8" borderId="14" xfId="2" applyFont="1" applyFill="1" applyBorder="1" applyAlignment="1" applyProtection="1">
      <alignment vertical="center" wrapText="1"/>
      <protection locked="0"/>
    </xf>
    <xf numFmtId="0" fontId="11" fillId="8" borderId="14" xfId="2" applyFont="1" applyFill="1" applyBorder="1" applyAlignment="1" applyProtection="1">
      <alignment horizontal="center" vertical="center"/>
      <protection locked="0"/>
    </xf>
    <xf numFmtId="49" fontId="11" fillId="8" borderId="14" xfId="2" applyNumberFormat="1" applyFont="1" applyFill="1" applyBorder="1" applyAlignment="1" applyProtection="1">
      <alignment horizontal="left" vertical="center"/>
      <protection locked="0"/>
    </xf>
    <xf numFmtId="0" fontId="11" fillId="0" borderId="14" xfId="2" applyFont="1" applyBorder="1" applyAlignment="1" applyProtection="1">
      <alignment vertical="center" wrapText="1"/>
      <protection locked="0"/>
    </xf>
    <xf numFmtId="0" fontId="11" fillId="8" borderId="14" xfId="2" applyFont="1" applyFill="1" applyBorder="1" applyAlignment="1" applyProtection="1">
      <alignment horizontal="left" vertical="center"/>
      <protection locked="0"/>
    </xf>
    <xf numFmtId="0" fontId="11" fillId="8" borderId="0" xfId="2" applyFont="1" applyFill="1"/>
    <xf numFmtId="0" fontId="14" fillId="8" borderId="14" xfId="2" applyFont="1" applyFill="1" applyBorder="1" applyAlignment="1">
      <alignment vertical="center" wrapText="1"/>
    </xf>
    <xf numFmtId="0" fontId="15" fillId="28" borderId="14" xfId="0" applyFont="1" applyFill="1" applyBorder="1" applyAlignment="1">
      <alignment horizontal="center" vertical="center" wrapText="1"/>
    </xf>
    <xf numFmtId="9" fontId="15" fillId="22" borderId="14" xfId="1" applyFont="1" applyFill="1" applyBorder="1" applyAlignment="1" applyProtection="1">
      <alignment vertical="center" wrapText="1"/>
    </xf>
    <xf numFmtId="17" fontId="11" fillId="8" borderId="14" xfId="2" applyNumberFormat="1" applyFont="1" applyFill="1" applyBorder="1" applyAlignment="1" applyProtection="1">
      <alignment horizontal="center" vertical="center"/>
      <protection locked="0"/>
    </xf>
    <xf numFmtId="0" fontId="16" fillId="8" borderId="14" xfId="2" applyFont="1" applyFill="1" applyBorder="1" applyAlignment="1" applyProtection="1">
      <alignment horizontal="center" vertical="center" wrapText="1"/>
      <protection locked="0"/>
    </xf>
    <xf numFmtId="0" fontId="16" fillId="0" borderId="0" xfId="0" applyFont="1" applyAlignment="1">
      <alignment horizontal="center" vertical="center" wrapText="1"/>
    </xf>
    <xf numFmtId="49" fontId="11" fillId="8" borderId="14" xfId="2" applyNumberFormat="1" applyFont="1" applyFill="1" applyBorder="1" applyAlignment="1" applyProtection="1">
      <alignment horizontal="center" vertical="center"/>
      <protection locked="0"/>
    </xf>
    <xf numFmtId="0" fontId="11" fillId="8" borderId="14" xfId="2" applyFont="1" applyFill="1" applyBorder="1" applyAlignment="1" applyProtection="1">
      <alignment horizontal="left" vertical="top" wrapText="1"/>
      <protection locked="0"/>
    </xf>
    <xf numFmtId="0" fontId="14" fillId="8" borderId="15" xfId="2" applyFont="1" applyFill="1" applyBorder="1" applyAlignment="1" applyProtection="1">
      <alignment horizontal="center" vertical="center" textRotation="90" wrapText="1"/>
      <protection locked="0"/>
    </xf>
    <xf numFmtId="0" fontId="11" fillId="8" borderId="14" xfId="2" applyFont="1" applyFill="1" applyBorder="1" applyAlignment="1" applyProtection="1">
      <alignment horizontal="center" vertical="center" textRotation="90" wrapText="1"/>
      <protection locked="0"/>
    </xf>
    <xf numFmtId="0" fontId="11" fillId="8" borderId="14" xfId="2" applyFont="1" applyFill="1" applyBorder="1" applyAlignment="1">
      <alignment horizontal="justify" vertical="center" wrapText="1"/>
    </xf>
    <xf numFmtId="0" fontId="11" fillId="21" borderId="14" xfId="2" applyFont="1" applyFill="1" applyBorder="1" applyAlignment="1">
      <alignment horizontal="justify" vertical="center" wrapText="1"/>
    </xf>
    <xf numFmtId="0" fontId="11" fillId="29" borderId="18" xfId="0" applyFont="1" applyFill="1" applyBorder="1" applyAlignment="1" applyProtection="1">
      <alignment vertical="center" wrapText="1"/>
      <protection locked="0"/>
    </xf>
    <xf numFmtId="0" fontId="11" fillId="8" borderId="14" xfId="2" applyFont="1" applyFill="1" applyBorder="1" applyAlignment="1" applyProtection="1">
      <alignment horizontal="left" vertical="center" wrapText="1"/>
      <protection locked="0"/>
    </xf>
    <xf numFmtId="0" fontId="11" fillId="29" borderId="21" xfId="0" applyFont="1" applyFill="1" applyBorder="1" applyAlignment="1" applyProtection="1">
      <alignment vertical="center" wrapText="1"/>
      <protection locked="0"/>
    </xf>
    <xf numFmtId="0" fontId="18" fillId="8" borderId="14" xfId="2" applyFont="1" applyFill="1" applyBorder="1" applyAlignment="1" applyProtection="1">
      <alignment horizontal="center" vertical="center" textRotation="90" wrapText="1"/>
      <protection locked="0"/>
    </xf>
    <xf numFmtId="0" fontId="18" fillId="8" borderId="14" xfId="2" applyFont="1" applyFill="1" applyBorder="1" applyAlignment="1">
      <alignment horizontal="center" vertical="center" textRotation="90" wrapText="1"/>
    </xf>
    <xf numFmtId="0" fontId="18" fillId="8" borderId="14" xfId="2" applyFont="1" applyFill="1" applyBorder="1" applyAlignment="1">
      <alignment vertical="center" wrapText="1"/>
    </xf>
    <xf numFmtId="0" fontId="18" fillId="21" borderId="14" xfId="2" applyFont="1" applyFill="1" applyBorder="1" applyAlignment="1">
      <alignment horizontal="left" vertical="center" wrapText="1"/>
    </xf>
    <xf numFmtId="0" fontId="11" fillId="8" borderId="14" xfId="2" applyFont="1" applyFill="1" applyBorder="1"/>
    <xf numFmtId="0" fontId="15" fillId="24" borderId="14" xfId="3" applyFont="1" applyFill="1" applyBorder="1" applyAlignment="1">
      <alignment horizontal="center" vertical="center" wrapText="1"/>
    </xf>
    <xf numFmtId="0" fontId="11" fillId="8" borderId="14" xfId="2" applyFont="1" applyFill="1" applyBorder="1" applyAlignment="1">
      <alignment horizontal="center" textRotation="90"/>
    </xf>
    <xf numFmtId="0" fontId="19" fillId="0" borderId="14" xfId="2" applyFont="1" applyBorder="1" applyAlignment="1" applyProtection="1">
      <alignment horizontal="center" vertical="center"/>
      <protection locked="0"/>
    </xf>
    <xf numFmtId="1" fontId="20" fillId="21" borderId="14" xfId="2" applyNumberFormat="1" applyFont="1" applyFill="1" applyBorder="1" applyAlignment="1">
      <alignment horizontal="center" vertical="center" textRotation="90" wrapText="1"/>
    </xf>
    <xf numFmtId="1" fontId="21" fillId="24" borderId="14" xfId="3" applyNumberFormat="1" applyFont="1" applyFill="1" applyBorder="1" applyAlignment="1" applyProtection="1">
      <alignment horizontal="center" vertical="center" wrapText="1"/>
      <protection hidden="1"/>
    </xf>
    <xf numFmtId="9" fontId="19" fillId="21" borderId="14" xfId="1" applyFont="1" applyFill="1" applyBorder="1" applyAlignment="1" applyProtection="1">
      <alignment horizontal="center" vertical="center" wrapText="1"/>
    </xf>
    <xf numFmtId="0" fontId="19" fillId="0" borderId="14" xfId="2" applyFont="1" applyBorder="1" applyAlignment="1" applyProtection="1">
      <alignment horizontal="center" vertical="center" textRotation="90" wrapText="1"/>
      <protection locked="0"/>
    </xf>
    <xf numFmtId="0" fontId="21" fillId="28" borderId="14" xfId="0" applyFont="1" applyFill="1" applyBorder="1" applyAlignment="1">
      <alignment horizontal="center" vertical="center" wrapText="1"/>
    </xf>
    <xf numFmtId="9" fontId="21" fillId="22" borderId="14" xfId="1" applyFont="1" applyFill="1" applyBorder="1" applyAlignment="1" applyProtection="1">
      <alignment vertical="center" wrapText="1"/>
    </xf>
    <xf numFmtId="0" fontId="21" fillId="22" borderId="14" xfId="3" applyFont="1" applyFill="1" applyBorder="1" applyAlignment="1">
      <alignment horizontal="center" vertical="center" textRotation="90" wrapText="1"/>
    </xf>
    <xf numFmtId="0" fontId="19" fillId="8" borderId="14" xfId="2" applyFont="1" applyFill="1" applyBorder="1" applyAlignment="1" applyProtection="1">
      <alignment horizontal="center" vertical="center" textRotation="90" wrapText="1"/>
      <protection locked="0"/>
    </xf>
    <xf numFmtId="0" fontId="19" fillId="8" borderId="14" xfId="2" applyFont="1" applyFill="1" applyBorder="1" applyAlignment="1">
      <alignment horizontal="justify" vertical="center" wrapText="1"/>
    </xf>
    <xf numFmtId="0" fontId="19" fillId="21" borderId="14" xfId="2" applyFont="1" applyFill="1" applyBorder="1" applyAlignment="1">
      <alignment horizontal="justify" vertical="center" wrapText="1"/>
    </xf>
    <xf numFmtId="0" fontId="19" fillId="8" borderId="14" xfId="2" applyFont="1" applyFill="1" applyBorder="1" applyAlignment="1" applyProtection="1">
      <alignment vertical="center" wrapText="1"/>
      <protection locked="0"/>
    </xf>
    <xf numFmtId="0" fontId="19" fillId="8" borderId="14" xfId="2" applyFont="1" applyFill="1" applyBorder="1" applyAlignment="1" applyProtection="1">
      <alignment horizontal="center" vertical="center" textRotation="90"/>
      <protection locked="0"/>
    </xf>
    <xf numFmtId="0" fontId="22" fillId="24" borderId="14" xfId="3" applyFont="1" applyFill="1" applyBorder="1" applyAlignment="1" applyProtection="1">
      <alignment horizontal="center" vertical="center" wrapText="1"/>
      <protection locked="0"/>
    </xf>
    <xf numFmtId="0" fontId="21" fillId="27" borderId="14" xfId="3" applyFont="1" applyFill="1" applyBorder="1" applyAlignment="1" applyProtection="1">
      <alignment horizontal="center" vertical="center" wrapText="1"/>
      <protection locked="0"/>
    </xf>
    <xf numFmtId="0" fontId="21" fillId="27" borderId="14" xfId="3" applyFont="1" applyFill="1" applyBorder="1" applyAlignment="1">
      <alignment horizontal="center" vertical="center" wrapText="1"/>
    </xf>
    <xf numFmtId="0" fontId="21" fillId="22" borderId="14" xfId="3" applyFont="1" applyFill="1" applyBorder="1" applyAlignment="1" applyProtection="1">
      <alignment horizontal="center" vertical="center" wrapText="1"/>
      <protection hidden="1"/>
    </xf>
    <xf numFmtId="0" fontId="21" fillId="22" borderId="14" xfId="3" applyFont="1" applyFill="1" applyBorder="1" applyAlignment="1">
      <alignment horizontal="center" vertical="center" wrapText="1"/>
    </xf>
    <xf numFmtId="0" fontId="21" fillId="22" borderId="14" xfId="3" applyFont="1" applyFill="1" applyBorder="1" applyAlignment="1" applyProtection="1">
      <alignment horizontal="center" vertical="center" textRotation="90" wrapText="1"/>
      <protection hidden="1"/>
    </xf>
    <xf numFmtId="49" fontId="19" fillId="8" borderId="14" xfId="2" applyNumberFormat="1" applyFont="1" applyFill="1" applyBorder="1" applyAlignment="1" applyProtection="1">
      <alignment horizontal="left" vertical="center"/>
      <protection locked="0"/>
    </xf>
    <xf numFmtId="0" fontId="19" fillId="8" borderId="14" xfId="2" applyFont="1" applyFill="1" applyBorder="1" applyProtection="1">
      <protection locked="0"/>
    </xf>
    <xf numFmtId="0" fontId="19" fillId="8" borderId="14" xfId="2" applyFont="1" applyFill="1" applyBorder="1" applyAlignment="1" applyProtection="1">
      <alignment horizontal="center" vertical="center"/>
      <protection locked="0"/>
    </xf>
    <xf numFmtId="0" fontId="19" fillId="8" borderId="14" xfId="2" applyFont="1" applyFill="1" applyBorder="1" applyAlignment="1" applyProtection="1">
      <alignment horizontal="left" vertical="center"/>
      <protection locked="0"/>
    </xf>
    <xf numFmtId="0" fontId="19" fillId="8" borderId="0" xfId="2" applyFont="1" applyFill="1"/>
    <xf numFmtId="0" fontId="11" fillId="0" borderId="14" xfId="2" applyFont="1" applyBorder="1" applyAlignment="1" applyProtection="1">
      <alignment horizontal="center" vertical="center" textRotation="90"/>
      <protection locked="0"/>
    </xf>
    <xf numFmtId="14" fontId="11" fillId="8" borderId="14" xfId="2" applyNumberFormat="1" applyFont="1" applyFill="1" applyBorder="1" applyAlignment="1" applyProtection="1">
      <alignment horizontal="center" vertical="center"/>
      <protection locked="0"/>
    </xf>
    <xf numFmtId="14" fontId="11" fillId="8" borderId="14" xfId="2" applyNumberFormat="1" applyFont="1" applyFill="1" applyBorder="1" applyAlignment="1" applyProtection="1">
      <alignment vertical="center"/>
      <protection locked="0"/>
    </xf>
    <xf numFmtId="49" fontId="11" fillId="0" borderId="14" xfId="2" applyNumberFormat="1" applyFont="1" applyBorder="1" applyAlignment="1" applyProtection="1">
      <alignment horizontal="left" vertical="center" wrapText="1"/>
      <protection locked="0"/>
    </xf>
    <xf numFmtId="0" fontId="11" fillId="0" borderId="14" xfId="2" applyFont="1" applyBorder="1" applyAlignment="1" applyProtection="1">
      <alignment horizontal="left" vertical="center" wrapText="1"/>
      <protection locked="0"/>
    </xf>
    <xf numFmtId="0" fontId="14" fillId="8" borderId="15" xfId="2" applyFont="1" applyFill="1" applyBorder="1" applyAlignment="1">
      <alignment horizontal="center" vertical="center" textRotation="90" wrapText="1"/>
    </xf>
    <xf numFmtId="0" fontId="11" fillId="0" borderId="15" xfId="2" applyFont="1" applyBorder="1" applyAlignment="1" applyProtection="1">
      <alignment horizontal="center" vertical="center"/>
      <protection locked="0"/>
    </xf>
    <xf numFmtId="1" fontId="15" fillId="24" borderId="15" xfId="3" applyNumberFormat="1" applyFont="1" applyFill="1" applyBorder="1" applyAlignment="1" applyProtection="1">
      <alignment horizontal="center" vertical="center" wrapText="1"/>
      <protection hidden="1"/>
    </xf>
    <xf numFmtId="0" fontId="11" fillId="0" borderId="15" xfId="2" applyFont="1" applyBorder="1" applyAlignment="1" applyProtection="1">
      <alignment horizontal="center" vertical="center" textRotation="90" wrapText="1"/>
      <protection locked="0"/>
    </xf>
    <xf numFmtId="0" fontId="11" fillId="8" borderId="14" xfId="2" applyFont="1" applyFill="1" applyBorder="1" applyAlignment="1" applyProtection="1">
      <alignment vertical="top" wrapText="1"/>
      <protection locked="0"/>
    </xf>
    <xf numFmtId="0" fontId="23" fillId="0" borderId="0" xfId="0" applyFont="1" applyAlignment="1">
      <alignment vertical="center" wrapText="1"/>
    </xf>
    <xf numFmtId="0" fontId="23" fillId="0" borderId="0" xfId="0" applyFont="1" applyAlignment="1">
      <alignment horizontal="center" vertical="center" wrapText="1"/>
    </xf>
    <xf numFmtId="0" fontId="16" fillId="0" borderId="14" xfId="3" applyFont="1" applyBorder="1" applyAlignment="1" applyProtection="1">
      <alignment horizontal="center" vertical="center" wrapText="1"/>
      <protection locked="0"/>
    </xf>
    <xf numFmtId="0" fontId="11" fillId="8" borderId="14" xfId="2" applyFont="1" applyFill="1" applyBorder="1" applyAlignment="1" applyProtection="1">
      <alignment wrapText="1"/>
      <protection locked="0"/>
    </xf>
    <xf numFmtId="0" fontId="19" fillId="8" borderId="14" xfId="2" applyFont="1" applyFill="1" applyBorder="1"/>
    <xf numFmtId="0" fontId="21" fillId="24" borderId="14" xfId="3" applyFont="1" applyFill="1" applyBorder="1" applyAlignment="1">
      <alignment horizontal="center" vertical="center" wrapText="1"/>
    </xf>
    <xf numFmtId="0" fontId="19" fillId="8" borderId="14" xfId="2" applyFont="1" applyFill="1" applyBorder="1" applyAlignment="1">
      <alignment textRotation="90"/>
    </xf>
    <xf numFmtId="0" fontId="24" fillId="30" borderId="14" xfId="0" applyFont="1" applyFill="1" applyBorder="1" applyAlignment="1">
      <alignment horizontal="center" vertical="center" wrapText="1"/>
    </xf>
    <xf numFmtId="0" fontId="19" fillId="8" borderId="14" xfId="2" applyFont="1" applyFill="1" applyBorder="1" applyAlignment="1">
      <alignment horizontal="center" vertical="center" textRotation="90" wrapText="1"/>
    </xf>
    <xf numFmtId="9" fontId="21" fillId="23" borderId="14" xfId="1" applyFont="1" applyFill="1" applyBorder="1" applyAlignment="1" applyProtection="1">
      <alignment horizontal="center" vertical="center" wrapText="1"/>
    </xf>
    <xf numFmtId="9" fontId="22" fillId="24" borderId="14" xfId="1" applyFont="1" applyFill="1" applyBorder="1" applyAlignment="1" applyProtection="1">
      <alignment horizontal="center" vertical="center" textRotation="90" wrapText="1"/>
    </xf>
    <xf numFmtId="9" fontId="21" fillId="25" borderId="14" xfId="3" applyNumberFormat="1" applyFont="1" applyFill="1" applyBorder="1" applyAlignment="1">
      <alignment horizontal="center" vertical="center" wrapText="1"/>
    </xf>
    <xf numFmtId="9" fontId="21" fillId="26" borderId="14" xfId="3" applyNumberFormat="1" applyFont="1" applyFill="1" applyBorder="1" applyAlignment="1">
      <alignment horizontal="center" vertical="center" wrapText="1"/>
    </xf>
    <xf numFmtId="9" fontId="21" fillId="26" borderId="14" xfId="3" applyNumberFormat="1" applyFont="1" applyFill="1" applyBorder="1" applyAlignment="1">
      <alignment horizontal="center" vertical="center" textRotation="90" wrapText="1"/>
    </xf>
    <xf numFmtId="0" fontId="25" fillId="30" borderId="14" xfId="0" applyFont="1" applyFill="1" applyBorder="1" applyAlignment="1">
      <alignment horizontal="center" vertical="center" wrapText="1"/>
    </xf>
    <xf numFmtId="9" fontId="21" fillId="22" borderId="14" xfId="1" applyFont="1" applyFill="1" applyBorder="1" applyAlignment="1" applyProtection="1">
      <alignment horizontal="center" vertical="center" wrapText="1"/>
    </xf>
    <xf numFmtId="0" fontId="16" fillId="8" borderId="14" xfId="2" applyFont="1" applyFill="1" applyBorder="1" applyAlignment="1" applyProtection="1">
      <alignment horizontal="left" vertical="center" wrapText="1"/>
      <protection locked="0"/>
    </xf>
    <xf numFmtId="49" fontId="26" fillId="8" borderId="14" xfId="2" applyNumberFormat="1" applyFont="1" applyFill="1" applyBorder="1" applyAlignment="1" applyProtection="1">
      <alignment horizontal="left" vertical="center" wrapText="1"/>
      <protection locked="0"/>
    </xf>
    <xf numFmtId="49" fontId="11" fillId="8" borderId="14" xfId="2" applyNumberFormat="1" applyFont="1" applyFill="1" applyBorder="1" applyAlignment="1" applyProtection="1">
      <alignment horizontal="left" vertical="top" wrapText="1"/>
      <protection locked="0"/>
    </xf>
    <xf numFmtId="0" fontId="11" fillId="8" borderId="28" xfId="2" applyFont="1" applyFill="1" applyBorder="1" applyAlignment="1" applyProtection="1">
      <alignment vertical="top" wrapText="1"/>
      <protection locked="0"/>
    </xf>
    <xf numFmtId="0" fontId="14" fillId="21" borderId="14" xfId="2" applyFont="1" applyFill="1" applyBorder="1" applyAlignment="1">
      <alignment horizontal="justify" vertical="center" wrapText="1"/>
    </xf>
    <xf numFmtId="0" fontId="11" fillId="8" borderId="14" xfId="2" applyFont="1" applyFill="1" applyBorder="1" applyAlignment="1" applyProtection="1">
      <alignment horizontal="left" wrapText="1"/>
      <protection locked="0"/>
    </xf>
    <xf numFmtId="0" fontId="11" fillId="0" borderId="14" xfId="2" applyFont="1" applyBorder="1" applyAlignment="1">
      <alignment horizontal="center" vertical="center"/>
    </xf>
    <xf numFmtId="9" fontId="11" fillId="21" borderId="15" xfId="1" applyFont="1" applyFill="1" applyBorder="1" applyAlignment="1" applyProtection="1">
      <alignment horizontal="center" vertical="center" wrapText="1"/>
    </xf>
    <xf numFmtId="0" fontId="11" fillId="21" borderId="14" xfId="2" applyFont="1" applyFill="1" applyBorder="1" applyAlignment="1" applyProtection="1">
      <alignment horizontal="justify" vertical="center" wrapText="1"/>
      <protection locked="0"/>
    </xf>
    <xf numFmtId="0" fontId="14" fillId="8" borderId="29" xfId="2" applyFont="1" applyFill="1" applyBorder="1" applyAlignment="1" applyProtection="1">
      <alignment horizontal="center" vertical="center" textRotation="90" wrapText="1"/>
      <protection locked="0"/>
    </xf>
    <xf numFmtId="0" fontId="14" fillId="8" borderId="29" xfId="2" applyFont="1" applyFill="1" applyBorder="1" applyAlignment="1">
      <alignment horizontal="center" vertical="center" textRotation="90" wrapText="1"/>
    </xf>
    <xf numFmtId="0" fontId="11" fillId="0" borderId="0" xfId="2" applyFont="1" applyAlignment="1">
      <alignment horizontal="center" vertical="center"/>
    </xf>
    <xf numFmtId="1" fontId="17" fillId="21" borderId="0" xfId="2" applyNumberFormat="1" applyFont="1" applyFill="1" applyAlignment="1">
      <alignment horizontal="center" vertical="center" textRotation="90" wrapText="1"/>
    </xf>
    <xf numFmtId="1" fontId="17" fillId="21" borderId="30" xfId="2" applyNumberFormat="1" applyFont="1" applyFill="1" applyBorder="1" applyAlignment="1">
      <alignment horizontal="center" vertical="center" textRotation="90" wrapText="1"/>
    </xf>
    <xf numFmtId="0" fontId="11" fillId="0" borderId="29" xfId="2" applyFont="1" applyBorder="1" applyAlignment="1" applyProtection="1">
      <alignment horizontal="center" vertical="center"/>
      <protection locked="0"/>
    </xf>
    <xf numFmtId="1" fontId="15" fillId="24" borderId="29" xfId="3" applyNumberFormat="1" applyFont="1" applyFill="1" applyBorder="1" applyAlignment="1" applyProtection="1">
      <alignment horizontal="center" vertical="center" wrapText="1"/>
      <protection hidden="1"/>
    </xf>
    <xf numFmtId="9" fontId="11" fillId="21" borderId="29" xfId="1" applyFont="1" applyFill="1" applyBorder="1" applyAlignment="1" applyProtection="1">
      <alignment horizontal="center" vertical="center" wrapText="1"/>
    </xf>
    <xf numFmtId="0" fontId="11" fillId="0" borderId="29" xfId="2" applyFont="1" applyBorder="1" applyAlignment="1" applyProtection="1">
      <alignment horizontal="center" vertical="center" textRotation="90" wrapText="1"/>
      <protection locked="0"/>
    </xf>
    <xf numFmtId="0" fontId="15" fillId="28" borderId="31" xfId="0" applyFont="1" applyFill="1" applyBorder="1" applyAlignment="1">
      <alignment horizontal="center" vertical="center" wrapText="1"/>
    </xf>
    <xf numFmtId="0" fontId="11" fillId="8" borderId="32" xfId="2" applyFont="1" applyFill="1" applyBorder="1" applyAlignment="1" applyProtection="1">
      <alignment horizontal="center" vertical="center" textRotation="90"/>
      <protection locked="0"/>
    </xf>
    <xf numFmtId="49" fontId="11" fillId="8" borderId="14" xfId="2" applyNumberFormat="1" applyFont="1" applyFill="1" applyBorder="1" applyAlignment="1" applyProtection="1">
      <alignment horizontal="center" vertical="center" wrapText="1"/>
      <protection locked="0"/>
    </xf>
    <xf numFmtId="0" fontId="11" fillId="8" borderId="0" xfId="2" applyFont="1" applyFill="1" applyProtection="1">
      <protection locked="0"/>
    </xf>
    <xf numFmtId="0" fontId="11" fillId="8" borderId="0" xfId="2" applyFont="1" applyFill="1" applyAlignment="1">
      <alignment horizontal="left" vertical="center"/>
    </xf>
    <xf numFmtId="0" fontId="11" fillId="8" borderId="0" xfId="2" applyFont="1" applyFill="1" applyAlignment="1">
      <alignment horizontal="center" vertical="center"/>
    </xf>
    <xf numFmtId="0" fontId="11" fillId="8" borderId="0" xfId="2" applyFont="1" applyFill="1" applyAlignment="1">
      <alignment horizontal="center"/>
    </xf>
    <xf numFmtId="49" fontId="11" fillId="8" borderId="0" xfId="2" applyNumberFormat="1" applyFont="1" applyFill="1" applyAlignment="1" applyProtection="1">
      <alignment horizontal="left" vertical="center"/>
      <protection locked="0"/>
    </xf>
    <xf numFmtId="0" fontId="11" fillId="8" borderId="14" xfId="0" applyFont="1" applyFill="1" applyBorder="1" applyAlignment="1">
      <alignment horizontal="center" vertical="center" textRotation="90"/>
    </xf>
    <xf numFmtId="0" fontId="19" fillId="8" borderId="14" xfId="0" applyFont="1" applyFill="1" applyBorder="1" applyAlignment="1">
      <alignment horizontal="center" vertical="center" textRotation="90"/>
    </xf>
    <xf numFmtId="14" fontId="11" fillId="0" borderId="14" xfId="2" applyNumberFormat="1" applyFont="1" applyBorder="1" applyAlignment="1" applyProtection="1">
      <alignment vertical="center"/>
      <protection locked="0"/>
    </xf>
    <xf numFmtId="0" fontId="16" fillId="0" borderId="14" xfId="2" applyFont="1" applyBorder="1" applyAlignment="1" applyProtection="1">
      <alignment horizontal="left" vertical="center" wrapText="1"/>
      <protection locked="0"/>
    </xf>
    <xf numFmtId="0" fontId="11" fillId="0" borderId="14" xfId="2" applyFont="1" applyBorder="1" applyAlignment="1" applyProtection="1">
      <alignment horizontal="left" vertical="center"/>
      <protection locked="0"/>
    </xf>
    <xf numFmtId="0" fontId="4" fillId="3" borderId="2" xfId="0" applyFont="1" applyFill="1" applyBorder="1" applyAlignment="1">
      <alignment horizontal="center" vertical="center"/>
    </xf>
    <xf numFmtId="0" fontId="5" fillId="4" borderId="2" xfId="3" applyFont="1" applyFill="1" applyBorder="1" applyAlignment="1">
      <alignment horizontal="center" vertical="center"/>
    </xf>
    <xf numFmtId="0" fontId="5" fillId="5" borderId="3" xfId="3" applyFont="1" applyFill="1" applyBorder="1" applyAlignment="1">
      <alignment horizontal="center" vertical="center"/>
    </xf>
    <xf numFmtId="0" fontId="5" fillId="5" borderId="4" xfId="3" applyFont="1" applyFill="1" applyBorder="1" applyAlignment="1">
      <alignment horizontal="center" vertical="center"/>
    </xf>
    <xf numFmtId="0" fontId="4" fillId="6" borderId="4" xfId="2" applyFont="1" applyFill="1" applyBorder="1" applyAlignment="1">
      <alignment horizontal="center" vertical="center"/>
    </xf>
    <xf numFmtId="0" fontId="6" fillId="7" borderId="5" xfId="2" applyFont="1" applyFill="1" applyBorder="1" applyAlignment="1">
      <alignment horizontal="center" vertical="center"/>
    </xf>
    <xf numFmtId="0" fontId="6" fillId="7" borderId="0" xfId="2" applyFont="1" applyFill="1" applyAlignment="1">
      <alignment horizontal="center" vertical="center"/>
    </xf>
    <xf numFmtId="0" fontId="6" fillId="7" borderId="6" xfId="2" applyFont="1" applyFill="1" applyBorder="1" applyAlignment="1">
      <alignment horizontal="center" vertical="center"/>
    </xf>
    <xf numFmtId="0" fontId="8" fillId="9" borderId="8" xfId="2" applyFont="1" applyFill="1" applyBorder="1" applyAlignment="1">
      <alignment horizontal="center" vertical="center"/>
    </xf>
    <xf numFmtId="0" fontId="8" fillId="10" borderId="8" xfId="2" applyFont="1" applyFill="1" applyBorder="1" applyAlignment="1">
      <alignment horizontal="center" vertical="center" wrapText="1"/>
    </xf>
    <xf numFmtId="0" fontId="10" fillId="13" borderId="10" xfId="0" applyFont="1" applyFill="1" applyBorder="1" applyAlignment="1">
      <alignment horizontal="center" vertical="center"/>
    </xf>
    <xf numFmtId="0" fontId="6" fillId="11" borderId="8" xfId="2" applyFont="1" applyFill="1" applyBorder="1" applyAlignment="1">
      <alignment horizontal="center" vertical="center" wrapText="1"/>
    </xf>
    <xf numFmtId="0" fontId="9" fillId="12" borderId="8" xfId="3" applyFont="1" applyFill="1" applyBorder="1" applyAlignment="1">
      <alignment horizontal="center" vertical="center" wrapText="1"/>
    </xf>
    <xf numFmtId="0" fontId="13" fillId="18" borderId="12" xfId="2" applyFont="1" applyFill="1" applyBorder="1" applyAlignment="1">
      <alignment horizontal="center" vertical="center" wrapText="1"/>
    </xf>
    <xf numFmtId="0" fontId="14" fillId="8" borderId="14" xfId="2" applyFont="1" applyFill="1" applyBorder="1" applyAlignment="1" applyProtection="1">
      <alignment horizontal="center" vertical="center" textRotation="90" wrapText="1"/>
      <protection locked="0"/>
    </xf>
    <xf numFmtId="0" fontId="14" fillId="8" borderId="14" xfId="2" applyFont="1" applyFill="1" applyBorder="1" applyAlignment="1">
      <alignment horizontal="center" vertical="center" textRotation="90" wrapText="1"/>
    </xf>
    <xf numFmtId="0" fontId="14" fillId="8" borderId="14" xfId="2" applyFont="1" applyFill="1" applyBorder="1" applyAlignment="1">
      <alignment horizontal="center" vertical="center" wrapText="1"/>
    </xf>
    <xf numFmtId="0" fontId="11" fillId="0" borderId="14" xfId="2" applyFont="1" applyBorder="1" applyAlignment="1" applyProtection="1">
      <alignment horizontal="center" vertical="center"/>
      <protection locked="0"/>
    </xf>
    <xf numFmtId="1" fontId="17" fillId="21" borderId="14" xfId="2" applyNumberFormat="1" applyFont="1" applyFill="1" applyBorder="1" applyAlignment="1">
      <alignment horizontal="center" vertical="center" textRotation="90" wrapText="1"/>
    </xf>
    <xf numFmtId="0" fontId="14" fillId="21" borderId="14" xfId="2" applyFont="1" applyFill="1" applyBorder="1" applyAlignment="1">
      <alignment horizontal="left" vertical="center" wrapText="1"/>
    </xf>
    <xf numFmtId="0" fontId="11" fillId="0" borderId="14" xfId="2" applyFont="1" applyBorder="1" applyAlignment="1" applyProtection="1">
      <alignment horizontal="center" vertical="center" textRotation="90" wrapText="1"/>
      <protection locked="0"/>
    </xf>
    <xf numFmtId="0" fontId="15" fillId="22" borderId="15" xfId="0" applyFont="1" applyFill="1" applyBorder="1" applyAlignment="1">
      <alignment horizontal="center" vertical="center" wrapText="1"/>
    </xf>
    <xf numFmtId="0" fontId="15" fillId="22" borderId="16" xfId="0" applyFont="1" applyFill="1" applyBorder="1" applyAlignment="1">
      <alignment horizontal="center" vertical="center" wrapText="1"/>
    </xf>
    <xf numFmtId="9" fontId="15" fillId="22" borderId="14" xfId="1" applyFont="1" applyFill="1" applyBorder="1" applyAlignment="1" applyProtection="1">
      <alignment horizontal="center" vertical="center" wrapText="1"/>
    </xf>
    <xf numFmtId="0" fontId="15" fillId="22" borderId="14" xfId="3" applyFont="1" applyFill="1" applyBorder="1" applyAlignment="1">
      <alignment horizontal="center" vertical="center" textRotation="90" wrapText="1"/>
    </xf>
    <xf numFmtId="9" fontId="11" fillId="21" borderId="14" xfId="1" applyFont="1" applyFill="1" applyBorder="1" applyAlignment="1" applyProtection="1">
      <alignment horizontal="center" vertical="center" wrapText="1"/>
    </xf>
    <xf numFmtId="0" fontId="15" fillId="22" borderId="14" xfId="3" applyFont="1" applyFill="1" applyBorder="1" applyAlignment="1">
      <alignment horizontal="center" vertical="center" wrapText="1"/>
    </xf>
    <xf numFmtId="1" fontId="15" fillId="24" borderId="14" xfId="3" applyNumberFormat="1" applyFont="1" applyFill="1" applyBorder="1" applyAlignment="1" applyProtection="1">
      <alignment horizontal="center" vertical="center" wrapText="1"/>
      <protection hidden="1"/>
    </xf>
    <xf numFmtId="0" fontId="11" fillId="8" borderId="14" xfId="2" applyFont="1" applyFill="1" applyBorder="1" applyAlignment="1" applyProtection="1">
      <alignment horizontal="center" vertical="center" wrapText="1"/>
      <protection locked="0"/>
    </xf>
    <xf numFmtId="14" fontId="11" fillId="8" borderId="14" xfId="2" applyNumberFormat="1" applyFont="1" applyFill="1" applyBorder="1" applyAlignment="1" applyProtection="1">
      <alignment horizontal="center" vertical="center" wrapText="1"/>
      <protection locked="0"/>
    </xf>
    <xf numFmtId="0" fontId="11" fillId="8" borderId="14" xfId="2" applyFont="1" applyFill="1" applyBorder="1" applyAlignment="1" applyProtection="1">
      <alignment horizontal="center" vertical="center"/>
      <protection locked="0"/>
    </xf>
    <xf numFmtId="49" fontId="11" fillId="8" borderId="14" xfId="2" applyNumberFormat="1" applyFont="1" applyFill="1" applyBorder="1" applyAlignment="1" applyProtection="1">
      <alignment horizontal="left" vertical="center"/>
      <protection locked="0"/>
    </xf>
    <xf numFmtId="0" fontId="11" fillId="8" borderId="14" xfId="2" applyFont="1" applyFill="1" applyBorder="1" applyAlignment="1" applyProtection="1">
      <alignment horizontal="left" vertical="center"/>
      <protection locked="0"/>
    </xf>
    <xf numFmtId="0" fontId="15" fillId="22" borderId="15" xfId="3" applyFont="1" applyFill="1" applyBorder="1" applyAlignment="1">
      <alignment horizontal="center" vertical="center" wrapText="1"/>
    </xf>
    <xf numFmtId="0" fontId="15" fillId="22" borderId="16" xfId="3" applyFont="1" applyFill="1" applyBorder="1" applyAlignment="1">
      <alignment horizontal="center" vertical="center" wrapText="1"/>
    </xf>
    <xf numFmtId="0" fontId="15" fillId="22" borderId="14" xfId="3" applyFont="1" applyFill="1" applyBorder="1" applyAlignment="1" applyProtection="1">
      <alignment horizontal="center" vertical="center" textRotation="90" wrapText="1"/>
      <protection hidden="1"/>
    </xf>
    <xf numFmtId="49" fontId="11" fillId="8" borderId="14" xfId="2" applyNumberFormat="1" applyFont="1" applyFill="1" applyBorder="1" applyAlignment="1" applyProtection="1">
      <alignment horizontal="left" vertical="center" wrapText="1"/>
      <protection locked="0"/>
    </xf>
    <xf numFmtId="49" fontId="11" fillId="8" borderId="17" xfId="2" applyNumberFormat="1" applyFont="1" applyFill="1" applyBorder="1" applyAlignment="1" applyProtection="1">
      <alignment horizontal="center" vertical="center" wrapText="1"/>
      <protection locked="0"/>
    </xf>
    <xf numFmtId="49" fontId="11" fillId="8" borderId="20" xfId="2" applyNumberFormat="1" applyFont="1" applyFill="1" applyBorder="1" applyAlignment="1" applyProtection="1">
      <alignment horizontal="center" vertical="center" wrapText="1"/>
      <protection locked="0"/>
    </xf>
    <xf numFmtId="14" fontId="11" fillId="8" borderId="19" xfId="2" applyNumberFormat="1" applyFont="1" applyFill="1" applyBorder="1" applyAlignment="1" applyProtection="1">
      <alignment horizontal="center" vertical="center"/>
      <protection locked="0"/>
    </xf>
    <xf numFmtId="14" fontId="11" fillId="8" borderId="22" xfId="2" applyNumberFormat="1" applyFont="1" applyFill="1" applyBorder="1" applyAlignment="1" applyProtection="1">
      <alignment horizontal="center" vertical="center"/>
      <protection locked="0"/>
    </xf>
    <xf numFmtId="0" fontId="11" fillId="0" borderId="15" xfId="2" applyFont="1" applyBorder="1" applyAlignment="1" applyProtection="1">
      <alignment horizontal="center" vertical="center" wrapText="1"/>
      <protection locked="0"/>
    </xf>
    <xf numFmtId="0" fontId="11" fillId="0" borderId="16" xfId="2" applyFont="1" applyBorder="1" applyAlignment="1" applyProtection="1">
      <alignment horizontal="center" vertical="center" wrapText="1"/>
      <protection locked="0"/>
    </xf>
    <xf numFmtId="0" fontId="15" fillId="28" borderId="15" xfId="0" applyFont="1" applyFill="1" applyBorder="1" applyAlignment="1">
      <alignment horizontal="center" vertical="center" wrapText="1"/>
    </xf>
    <xf numFmtId="0" fontId="15" fillId="28" borderId="16" xfId="0" applyFont="1" applyFill="1" applyBorder="1" applyAlignment="1">
      <alignment horizontal="center" vertical="center" wrapText="1"/>
    </xf>
    <xf numFmtId="0" fontId="11" fillId="0" borderId="24"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2" borderId="26" xfId="2" applyFont="1" applyFill="1" applyBorder="1" applyAlignment="1">
      <alignment horizontal="center"/>
    </xf>
    <xf numFmtId="0" fontId="14" fillId="8" borderId="15" xfId="2" applyFont="1" applyFill="1" applyBorder="1" applyAlignment="1" applyProtection="1">
      <alignment horizontal="center" vertical="center" textRotation="90" wrapText="1"/>
      <protection locked="0"/>
    </xf>
    <xf numFmtId="0" fontId="14" fillId="8" borderId="27" xfId="2" applyFont="1" applyFill="1" applyBorder="1" applyAlignment="1" applyProtection="1">
      <alignment horizontal="center" vertical="center" textRotation="90" wrapText="1"/>
      <protection locked="0"/>
    </xf>
    <xf numFmtId="0" fontId="14" fillId="8" borderId="16" xfId="2" applyFont="1" applyFill="1" applyBorder="1" applyAlignment="1" applyProtection="1">
      <alignment horizontal="center" vertical="center" textRotation="90" wrapText="1"/>
      <protection locked="0"/>
    </xf>
    <xf numFmtId="0" fontId="14" fillId="8" borderId="15" xfId="2" applyFont="1" applyFill="1" applyBorder="1" applyAlignment="1">
      <alignment horizontal="center" vertical="center" textRotation="90" wrapText="1"/>
    </xf>
    <xf numFmtId="0" fontId="14" fillId="8" borderId="27" xfId="2" applyFont="1" applyFill="1" applyBorder="1" applyAlignment="1">
      <alignment horizontal="center" vertical="center" textRotation="90" wrapText="1"/>
    </xf>
    <xf numFmtId="0" fontId="14" fillId="8" borderId="16" xfId="2" applyFont="1" applyFill="1" applyBorder="1" applyAlignment="1">
      <alignment horizontal="center" vertical="center" textRotation="90" wrapText="1"/>
    </xf>
    <xf numFmtId="0" fontId="15" fillId="28" borderId="14" xfId="0" applyFont="1" applyFill="1" applyBorder="1" applyAlignment="1">
      <alignment horizontal="center" vertical="center" wrapText="1"/>
    </xf>
    <xf numFmtId="0" fontId="14" fillId="8" borderId="15" xfId="2" applyFont="1" applyFill="1" applyBorder="1" applyAlignment="1">
      <alignment horizontal="center" vertical="center" wrapText="1"/>
    </xf>
    <xf numFmtId="0" fontId="14" fillId="8" borderId="27" xfId="2" applyFont="1" applyFill="1" applyBorder="1" applyAlignment="1">
      <alignment horizontal="center" vertical="center" wrapText="1"/>
    </xf>
    <xf numFmtId="0" fontId="14" fillId="8" borderId="16" xfId="2" applyFont="1" applyFill="1" applyBorder="1" applyAlignment="1">
      <alignment horizontal="center" vertical="center" wrapText="1"/>
    </xf>
    <xf numFmtId="0" fontId="14" fillId="21" borderId="15" xfId="2" applyFont="1" applyFill="1" applyBorder="1" applyAlignment="1">
      <alignment horizontal="center" vertical="center" wrapText="1"/>
    </xf>
    <xf numFmtId="0" fontId="14" fillId="21" borderId="27" xfId="2" applyFont="1" applyFill="1" applyBorder="1" applyAlignment="1">
      <alignment horizontal="center" vertical="center" wrapText="1"/>
    </xf>
    <xf numFmtId="0" fontId="14" fillId="21" borderId="16" xfId="2" applyFont="1" applyFill="1" applyBorder="1" applyAlignment="1">
      <alignment horizontal="center" vertical="center" wrapText="1"/>
    </xf>
    <xf numFmtId="14" fontId="11" fillId="8" borderId="23" xfId="2" applyNumberFormat="1" applyFont="1" applyFill="1" applyBorder="1" applyAlignment="1" applyProtection="1">
      <alignment horizontal="center" vertical="center" wrapText="1"/>
      <protection locked="0"/>
    </xf>
    <xf numFmtId="0" fontId="11" fillId="8" borderId="25" xfId="2" applyFont="1" applyFill="1" applyBorder="1" applyAlignment="1" applyProtection="1">
      <alignment horizontal="center" vertical="center" wrapText="1"/>
      <protection locked="0"/>
    </xf>
    <xf numFmtId="1" fontId="15" fillId="24" borderId="15" xfId="3" applyNumberFormat="1" applyFont="1" applyFill="1" applyBorder="1" applyAlignment="1" applyProtection="1">
      <alignment horizontal="center" vertical="center" wrapText="1"/>
      <protection hidden="1"/>
    </xf>
    <xf numFmtId="1" fontId="15" fillId="24" borderId="27" xfId="3" applyNumberFormat="1" applyFont="1" applyFill="1" applyBorder="1" applyAlignment="1" applyProtection="1">
      <alignment horizontal="center" vertical="center" wrapText="1"/>
      <protection hidden="1"/>
    </xf>
    <xf numFmtId="1" fontId="15" fillId="24" borderId="16" xfId="3" applyNumberFormat="1" applyFont="1" applyFill="1" applyBorder="1" applyAlignment="1" applyProtection="1">
      <alignment horizontal="center" vertical="center" wrapText="1"/>
      <protection hidden="1"/>
    </xf>
    <xf numFmtId="9" fontId="11" fillId="21" borderId="15" xfId="1" applyFont="1" applyFill="1" applyBorder="1" applyAlignment="1">
      <alignment horizontal="center" vertical="center" wrapText="1"/>
    </xf>
    <xf numFmtId="9" fontId="11" fillId="21" borderId="27" xfId="1" applyFont="1" applyFill="1" applyBorder="1" applyAlignment="1">
      <alignment horizontal="center" vertical="center" wrapText="1"/>
    </xf>
    <xf numFmtId="9" fontId="11" fillId="21" borderId="16" xfId="1" applyFont="1" applyFill="1" applyBorder="1" applyAlignment="1">
      <alignment horizontal="center" vertical="center" wrapText="1"/>
    </xf>
    <xf numFmtId="0" fontId="11" fillId="0" borderId="15" xfId="2" applyFont="1" applyBorder="1" applyAlignment="1" applyProtection="1">
      <alignment horizontal="center" vertical="center" textRotation="90" wrapText="1"/>
      <protection locked="0"/>
    </xf>
    <xf numFmtId="0" fontId="11" fillId="0" borderId="27" xfId="2" applyFont="1" applyBorder="1" applyAlignment="1" applyProtection="1">
      <alignment horizontal="center" vertical="center" textRotation="90" wrapText="1"/>
      <protection locked="0"/>
    </xf>
    <xf numFmtId="0" fontId="11" fillId="0" borderId="16" xfId="2" applyFont="1" applyBorder="1" applyAlignment="1" applyProtection="1">
      <alignment horizontal="center" vertical="center" textRotation="90" wrapText="1"/>
      <protection locked="0"/>
    </xf>
    <xf numFmtId="0" fontId="11" fillId="0" borderId="15" xfId="2" applyFont="1" applyBorder="1" applyAlignment="1" applyProtection="1">
      <alignment horizontal="center" vertical="center"/>
      <protection locked="0"/>
    </xf>
    <xf numFmtId="0" fontId="11" fillId="0" borderId="27" xfId="2" applyFont="1" applyBorder="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5" fillId="22" borderId="27" xfId="3" applyFont="1" applyFill="1" applyBorder="1" applyAlignment="1">
      <alignment horizontal="center" vertical="center" wrapText="1"/>
    </xf>
    <xf numFmtId="0" fontId="15" fillId="28" borderId="27" xfId="0" applyFont="1" applyFill="1" applyBorder="1" applyAlignment="1">
      <alignment horizontal="center" vertical="center" wrapText="1"/>
    </xf>
    <xf numFmtId="1" fontId="17" fillId="21" borderId="15" xfId="2" applyNumberFormat="1" applyFont="1" applyFill="1" applyBorder="1" applyAlignment="1">
      <alignment horizontal="center" vertical="center" textRotation="90" wrapText="1"/>
    </xf>
    <xf numFmtId="1" fontId="17" fillId="21" borderId="27" xfId="2" applyNumberFormat="1" applyFont="1" applyFill="1" applyBorder="1" applyAlignment="1">
      <alignment horizontal="center" vertical="center" textRotation="90" wrapText="1"/>
    </xf>
    <xf numFmtId="1" fontId="17" fillId="21" borderId="16" xfId="2" applyNumberFormat="1" applyFont="1" applyFill="1" applyBorder="1" applyAlignment="1">
      <alignment horizontal="center" vertical="center" textRotation="90" wrapText="1"/>
    </xf>
    <xf numFmtId="0" fontId="12" fillId="0" borderId="14" xfId="2" applyFont="1" applyBorder="1" applyAlignment="1">
      <alignment horizontal="center" vertical="center"/>
    </xf>
    <xf numFmtId="0" fontId="15" fillId="22" borderId="15" xfId="3" applyFont="1" applyFill="1" applyBorder="1" applyAlignment="1" applyProtection="1">
      <alignment horizontal="center" vertical="center" textRotation="90" wrapText="1"/>
      <protection hidden="1"/>
    </xf>
    <xf numFmtId="0" fontId="15" fillId="22" borderId="27" xfId="3" applyFont="1" applyFill="1" applyBorder="1" applyAlignment="1" applyProtection="1">
      <alignment horizontal="center" vertical="center" textRotation="90" wrapText="1"/>
      <protection hidden="1"/>
    </xf>
    <xf numFmtId="0" fontId="15" fillId="22" borderId="16" xfId="3" applyFont="1" applyFill="1" applyBorder="1" applyAlignment="1" applyProtection="1">
      <alignment horizontal="center" vertical="center" textRotation="90" wrapText="1"/>
      <protection hidden="1"/>
    </xf>
    <xf numFmtId="0" fontId="11" fillId="8" borderId="14" xfId="2" applyFont="1" applyFill="1" applyBorder="1" applyAlignment="1" applyProtection="1">
      <alignment horizontal="center" vertical="center" textRotation="90" wrapText="1"/>
      <protection locked="0"/>
    </xf>
    <xf numFmtId="0" fontId="11" fillId="8" borderId="15" xfId="2" applyFont="1" applyFill="1" applyBorder="1" applyAlignment="1" applyProtection="1">
      <alignment horizontal="center" vertical="center" textRotation="90" wrapText="1"/>
      <protection locked="0"/>
    </xf>
    <xf numFmtId="0" fontId="11" fillId="8" borderId="27" xfId="2" applyFont="1" applyFill="1" applyBorder="1" applyAlignment="1" applyProtection="1">
      <alignment horizontal="center" vertical="center" textRotation="90" wrapText="1"/>
      <protection locked="0"/>
    </xf>
    <xf numFmtId="0" fontId="11" fillId="8" borderId="16" xfId="2" applyFont="1" applyFill="1" applyBorder="1" applyAlignment="1" applyProtection="1">
      <alignment horizontal="center" vertical="center" textRotation="90" wrapText="1"/>
      <protection locked="0"/>
    </xf>
    <xf numFmtId="0" fontId="11" fillId="8" borderId="15" xfId="2" applyFont="1" applyFill="1" applyBorder="1" applyAlignment="1" applyProtection="1">
      <alignment horizontal="center" vertical="center" textRotation="90" wrapText="1"/>
      <protection locked="0"/>
    </xf>
    <xf numFmtId="0" fontId="11" fillId="8" borderId="29" xfId="2" applyFont="1" applyFill="1" applyBorder="1" applyAlignment="1" applyProtection="1">
      <alignment horizontal="center" vertical="center" textRotation="90" wrapText="1"/>
      <protection locked="0"/>
    </xf>
  </cellXfs>
  <cellStyles count="4">
    <cellStyle name="Normal" xfId="0" builtinId="0"/>
    <cellStyle name="Normal - Style1 2" xfId="2" xr:uid="{3913F6F8-9996-4564-87F2-2CE09C5C8EC5}"/>
    <cellStyle name="Normal 2" xfId="3" xr:uid="{CDDFFA76-E197-4265-AB57-8AD50681A2CC}"/>
    <cellStyle name="Porcentaje" xfId="1" builtinId="5"/>
  </cellStyles>
  <dxfs count="121">
    <dxf>
      <font>
        <color theme="0"/>
      </font>
      <fill>
        <patternFill>
          <bgColor rgb="FFFF0000"/>
        </patternFill>
      </fill>
    </dxf>
    <dxf>
      <fill>
        <patternFill>
          <bgColor theme="5"/>
        </patternFill>
      </fill>
    </dxf>
    <dxf>
      <fill>
        <patternFill>
          <bgColor rgb="FFFFFF00"/>
        </patternFill>
      </fill>
    </dxf>
    <dxf>
      <font>
        <color theme="0"/>
      </font>
      <fill>
        <patternFill>
          <bgColor rgb="FFFF0000"/>
        </patternFill>
      </fill>
    </dxf>
    <dxf>
      <fill>
        <patternFill>
          <bgColor rgb="FFFFFF00"/>
        </patternFill>
      </fill>
    </dxf>
    <dxf>
      <fill>
        <patternFill>
          <bgColor theme="5"/>
        </patternFill>
      </fill>
    </dxf>
    <dxf>
      <fill>
        <patternFill>
          <bgColor rgb="FF00B050"/>
        </patternFill>
      </fill>
    </dxf>
    <dxf>
      <fill>
        <patternFill>
          <bgColor rgb="FF92D050"/>
        </patternFill>
      </fill>
    </dxf>
    <dxf>
      <fill>
        <patternFill>
          <bgColor rgb="FFFFFF00"/>
        </patternFill>
      </fill>
    </dxf>
    <dxf>
      <fill>
        <patternFill>
          <bgColor rgb="FF00B050"/>
        </patternFill>
      </fill>
    </dxf>
    <dxf>
      <font>
        <color theme="0"/>
      </font>
      <fill>
        <patternFill>
          <bgColor rgb="FFFF0000"/>
        </patternFill>
      </fill>
    </dxf>
    <dxf>
      <fill>
        <patternFill>
          <bgColor rgb="FF00B050"/>
        </patternFill>
      </fill>
    </dxf>
    <dxf>
      <fill>
        <patternFill>
          <bgColor rgb="FFFFFD78"/>
        </patternFill>
      </fill>
    </dxf>
    <dxf>
      <font>
        <color theme="0"/>
      </font>
      <fill>
        <patternFill>
          <bgColor rgb="FFFF0000"/>
        </patternFill>
      </fill>
    </dxf>
    <dxf>
      <fill>
        <patternFill>
          <bgColor rgb="FF00B050"/>
        </patternFill>
      </fill>
    </dxf>
    <dxf>
      <fill>
        <patternFill>
          <bgColor rgb="FFFFFF66"/>
        </patternFill>
      </fill>
    </dxf>
    <dxf>
      <fill>
        <patternFill>
          <bgColor rgb="FFE26B0A"/>
        </patternFill>
      </fill>
    </dxf>
    <dxf>
      <font>
        <color theme="0"/>
      </font>
      <fill>
        <patternFill>
          <bgColor rgb="FFC00000"/>
        </patternFill>
      </fill>
    </dxf>
    <dxf>
      <fill>
        <patternFill>
          <bgColor rgb="FF00B050"/>
        </patternFill>
      </fill>
    </dxf>
    <dxf>
      <fill>
        <patternFill>
          <bgColor rgb="FFFFFF66"/>
        </patternFill>
      </fill>
    </dxf>
    <dxf>
      <fill>
        <patternFill>
          <bgColor rgb="FFE26B0A"/>
        </patternFill>
      </fill>
    </dxf>
    <dxf>
      <font>
        <color theme="0"/>
      </font>
      <fill>
        <patternFill>
          <bgColor rgb="FFC00000"/>
        </patternFill>
      </fill>
    </dxf>
    <dxf>
      <font>
        <b/>
        <i val="0"/>
      </font>
      <fill>
        <patternFill>
          <bgColor rgb="FFFFFF00"/>
        </patternFill>
      </fill>
    </dxf>
    <dxf>
      <font>
        <b/>
        <i val="0"/>
        <color theme="0"/>
      </font>
      <fill>
        <patternFill>
          <fgColor rgb="FFFF0000"/>
          <bgColor rgb="FFFF0000"/>
        </patternFill>
      </fill>
    </dxf>
    <dxf>
      <font>
        <b/>
        <i val="0"/>
      </font>
      <fill>
        <patternFill>
          <bgColor rgb="FFED7D31"/>
        </patternFill>
      </fill>
    </dxf>
    <dxf>
      <fill>
        <patternFill patternType="solid">
          <bgColor rgb="FF00B050"/>
        </patternFill>
      </fill>
    </dxf>
    <dxf>
      <fill>
        <patternFill>
          <bgColor rgb="FFFFFF00"/>
        </patternFill>
      </fill>
    </dxf>
    <dxf>
      <fill>
        <patternFill>
          <bgColor theme="5"/>
        </patternFill>
      </fill>
    </dxf>
    <dxf>
      <font>
        <color theme="0"/>
      </font>
      <fill>
        <patternFill>
          <bgColor rgb="FFFF0000"/>
        </patternFill>
      </fill>
    </dxf>
    <dxf>
      <fill>
        <patternFill patternType="solid">
          <bgColor rgb="FF92D050"/>
        </patternFill>
      </fill>
    </dxf>
    <dxf>
      <fill>
        <patternFill>
          <bgColor rgb="FFFFFD78"/>
        </patternFill>
      </fill>
    </dxf>
    <dxf>
      <fill>
        <patternFill>
          <bgColor rgb="FFF2AE83"/>
        </patternFill>
      </fill>
    </dxf>
    <dxf>
      <font>
        <color theme="1"/>
      </font>
      <fill>
        <patternFill>
          <bgColor rgb="FF92D050"/>
        </patternFill>
      </fill>
    </dxf>
    <dxf>
      <font>
        <color theme="1"/>
      </font>
      <fill>
        <patternFill>
          <bgColor rgb="FF92D050"/>
        </patternFill>
      </fill>
    </dxf>
    <dxf>
      <fill>
        <patternFill>
          <bgColor rgb="FFFFFD78"/>
        </patternFill>
      </fill>
    </dxf>
    <dxf>
      <fill>
        <patternFill>
          <bgColor rgb="FFF2AE83"/>
        </patternFill>
      </fill>
    </dxf>
    <dxf>
      <font>
        <b/>
        <i val="0"/>
        <color theme="0"/>
      </font>
      <fill>
        <patternFill>
          <fgColor rgb="FFFF0000"/>
          <bgColor rgb="FFFF0000"/>
        </patternFill>
      </fill>
    </dxf>
    <dxf>
      <fill>
        <patternFill>
          <bgColor rgb="FFFF7E79"/>
        </patternFill>
      </fill>
    </dxf>
    <dxf>
      <fill>
        <patternFill>
          <bgColor rgb="FFF2AE83"/>
        </patternFill>
      </fill>
    </dxf>
    <dxf>
      <font>
        <color theme="1"/>
      </font>
      <fill>
        <patternFill>
          <bgColor rgb="FF92D050"/>
        </patternFill>
      </fill>
    </dxf>
    <dxf>
      <fill>
        <patternFill>
          <bgColor rgb="FFFFFD78"/>
        </patternFill>
      </fill>
    </dxf>
    <dxf>
      <fill>
        <patternFill>
          <bgColor rgb="FFFFFD78"/>
        </patternFill>
      </fill>
    </dxf>
    <dxf>
      <fill>
        <patternFill>
          <bgColor rgb="FFF2AE83"/>
        </patternFill>
      </fill>
    </dxf>
    <dxf>
      <font>
        <color theme="1"/>
      </font>
      <fill>
        <patternFill>
          <bgColor rgb="FF92D050"/>
        </patternFill>
      </fill>
    </dxf>
    <dxf>
      <fill>
        <patternFill>
          <bgColor rgb="FFFF7E79"/>
        </patternFill>
      </fill>
    </dxf>
    <dxf>
      <font>
        <b/>
        <i val="0"/>
      </font>
      <fill>
        <patternFill>
          <bgColor rgb="FFFFFD00"/>
        </patternFill>
      </fill>
    </dxf>
    <dxf>
      <font>
        <b/>
        <i val="0"/>
        <color auto="1"/>
      </font>
      <fill>
        <patternFill>
          <fgColor rgb="FFED7D31"/>
          <bgColor rgb="FFED7B31"/>
        </patternFill>
      </fill>
    </dxf>
    <dxf>
      <fill>
        <patternFill>
          <bgColor rgb="FF00B050"/>
        </patternFill>
      </fill>
    </dxf>
    <dxf>
      <font>
        <color theme="1"/>
      </font>
      <fill>
        <patternFill>
          <bgColor rgb="FF92D050"/>
        </patternFill>
      </fill>
    </dxf>
    <dxf>
      <font>
        <b/>
        <i val="0"/>
        <color theme="0"/>
      </font>
      <fill>
        <patternFill>
          <fgColor rgb="FFFF0000"/>
          <bgColor rgb="FFFF0000"/>
        </patternFill>
      </fill>
    </dxf>
    <dxf>
      <fill>
        <patternFill>
          <bgColor rgb="FFF2AE83"/>
        </patternFill>
      </fill>
    </dxf>
    <dxf>
      <font>
        <b/>
        <i val="0"/>
        <color theme="0"/>
      </font>
      <fill>
        <patternFill>
          <fgColor rgb="FFFF0000"/>
          <bgColor rgb="FFFF0000"/>
        </patternFill>
      </fill>
    </dxf>
    <dxf>
      <font>
        <color theme="1"/>
      </font>
      <fill>
        <patternFill>
          <bgColor rgb="FF92D050"/>
        </patternFill>
      </fill>
    </dxf>
    <dxf>
      <fill>
        <patternFill>
          <bgColor rgb="FFFFFD78"/>
        </patternFill>
      </fill>
    </dxf>
    <dxf>
      <font>
        <color theme="0"/>
      </font>
      <fill>
        <patternFill>
          <bgColor rgb="FFFF7E79"/>
        </patternFill>
      </fill>
    </dxf>
    <dxf>
      <fill>
        <patternFill>
          <bgColor rgb="FFFFFD78"/>
        </patternFill>
      </fill>
    </dxf>
    <dxf>
      <fill>
        <patternFill>
          <bgColor rgb="FFF2AE83"/>
        </patternFill>
      </fill>
    </dxf>
    <dxf>
      <font>
        <color theme="0"/>
      </font>
      <fill>
        <patternFill>
          <bgColor rgb="FFC00000"/>
        </patternFill>
      </fill>
    </dxf>
    <dxf>
      <fill>
        <patternFill>
          <bgColor rgb="FFFFFF00"/>
        </patternFill>
      </fill>
    </dxf>
    <dxf>
      <fill>
        <patternFill>
          <bgColor theme="5"/>
        </patternFill>
      </fill>
    </dxf>
    <dxf>
      <fill>
        <patternFill>
          <bgColor rgb="FFFFFF00"/>
        </patternFill>
      </fill>
    </dxf>
    <dxf>
      <font>
        <color theme="0"/>
      </font>
      <fill>
        <patternFill>
          <bgColor rgb="FFC00000"/>
        </patternFill>
      </fill>
    </dxf>
    <dxf>
      <font>
        <color theme="1"/>
      </font>
      <fill>
        <patternFill>
          <bgColor rgb="FF92D050"/>
        </patternFill>
      </fill>
    </dxf>
    <dxf>
      <fill>
        <patternFill>
          <bgColor rgb="FF00B050"/>
        </patternFill>
      </fill>
    </dxf>
    <dxf>
      <fill>
        <patternFill>
          <bgColor rgb="FFFFFF00"/>
        </patternFill>
      </fill>
    </dxf>
    <dxf>
      <font>
        <color theme="1"/>
      </font>
      <fill>
        <patternFill>
          <bgColor rgb="FFE26B0A"/>
        </patternFill>
      </fill>
    </dxf>
    <dxf>
      <fill>
        <patternFill>
          <bgColor rgb="FFFFFF00"/>
        </patternFill>
      </fill>
    </dxf>
    <dxf>
      <font>
        <color theme="1"/>
      </font>
      <fill>
        <patternFill>
          <bgColor rgb="FFE26B0A"/>
        </patternFill>
      </fill>
    </dxf>
    <dxf>
      <font>
        <color theme="1"/>
      </font>
      <fill>
        <patternFill>
          <bgColor rgb="FF92D050"/>
        </patternFill>
      </fill>
    </dxf>
    <dxf>
      <fill>
        <patternFill>
          <bgColor rgb="FF00B050"/>
        </patternFill>
      </fill>
    </dxf>
    <dxf>
      <fill>
        <patternFill>
          <bgColor rgb="FFFFFD78"/>
        </patternFill>
      </fill>
    </dxf>
    <dxf>
      <font>
        <color theme="0"/>
      </font>
      <fill>
        <patternFill>
          <bgColor rgb="FFC00000"/>
        </patternFill>
      </fill>
    </dxf>
    <dxf>
      <font>
        <color theme="0"/>
      </font>
      <fill>
        <patternFill>
          <bgColor rgb="FFC00000"/>
        </patternFill>
      </fill>
    </dxf>
    <dxf>
      <font>
        <color theme="1"/>
      </font>
      <fill>
        <patternFill>
          <bgColor rgb="FF92D050"/>
        </patternFill>
      </fill>
    </dxf>
    <dxf>
      <fill>
        <patternFill>
          <bgColor rgb="FF00B050"/>
        </patternFill>
      </fill>
    </dxf>
    <dxf>
      <font>
        <color theme="0"/>
      </font>
      <fill>
        <patternFill>
          <bgColor rgb="FFC00000"/>
        </patternFill>
      </fill>
    </dxf>
    <dxf>
      <fill>
        <patternFill>
          <bgColor rgb="FFFFFF00"/>
        </patternFill>
      </fill>
    </dxf>
    <dxf>
      <fill>
        <patternFill>
          <bgColor rgb="FFE26B0A"/>
        </patternFill>
      </fill>
    </dxf>
    <dxf>
      <fill>
        <patternFill>
          <bgColor rgb="FFFFFF00"/>
        </patternFill>
      </fill>
    </dxf>
    <dxf>
      <font>
        <color theme="0"/>
      </font>
      <fill>
        <patternFill>
          <bgColor rgb="FFC00000"/>
        </patternFill>
      </fill>
    </dxf>
    <dxf>
      <font>
        <color theme="0"/>
      </font>
      <fill>
        <patternFill>
          <bgColor rgb="FFC00000"/>
        </patternFill>
      </fill>
    </dxf>
    <dxf>
      <font>
        <color theme="1"/>
      </font>
      <fill>
        <patternFill>
          <bgColor rgb="FFE26B0A"/>
        </patternFill>
      </fill>
    </dxf>
    <dxf>
      <fill>
        <patternFill>
          <bgColor rgb="FF00B050"/>
        </patternFill>
      </fill>
    </dxf>
    <dxf>
      <font>
        <color theme="1"/>
      </font>
      <fill>
        <patternFill>
          <bgColor rgb="FF92D050"/>
        </patternFill>
      </fill>
    </dxf>
    <dxf>
      <font>
        <color theme="1"/>
      </font>
      <fill>
        <patternFill>
          <bgColor rgb="FF92D050"/>
        </patternFill>
      </fill>
    </dxf>
    <dxf>
      <fill>
        <patternFill>
          <bgColor rgb="FF00B050"/>
        </patternFill>
      </fill>
    </dxf>
    <dxf>
      <fill>
        <patternFill>
          <bgColor rgb="FFFFFF00"/>
        </patternFill>
      </fill>
    </dxf>
    <dxf>
      <font>
        <color theme="0"/>
      </font>
      <fill>
        <patternFill>
          <bgColor rgb="FFC00000"/>
        </patternFill>
      </fill>
    </dxf>
    <dxf>
      <font>
        <color theme="1"/>
      </font>
      <fill>
        <patternFill>
          <bgColor rgb="FFE26B0A"/>
        </patternFill>
      </fill>
    </dxf>
    <dxf>
      <fill>
        <patternFill>
          <bgColor rgb="FF00B050"/>
        </patternFill>
      </fill>
    </dxf>
    <dxf>
      <font>
        <color theme="1"/>
      </font>
      <fill>
        <patternFill>
          <bgColor rgb="FF92D050"/>
        </patternFill>
      </fill>
    </dxf>
    <dxf>
      <font>
        <color theme="0"/>
      </font>
      <fill>
        <patternFill>
          <bgColor rgb="FFC00000"/>
        </patternFill>
      </fill>
    </dxf>
    <dxf>
      <fill>
        <patternFill>
          <bgColor rgb="FFE26B0A"/>
        </patternFill>
      </fill>
    </dxf>
    <dxf>
      <fill>
        <patternFill>
          <bgColor rgb="FFFFFD78"/>
        </patternFill>
      </fill>
    </dxf>
    <dxf>
      <font>
        <color theme="0"/>
      </font>
      <fill>
        <patternFill>
          <bgColor rgb="FFC00000"/>
        </patternFill>
      </fill>
    </dxf>
    <dxf>
      <fill>
        <patternFill>
          <bgColor rgb="FFE26B0A"/>
        </patternFill>
      </fill>
    </dxf>
    <dxf>
      <fill>
        <patternFill>
          <bgColor rgb="FFFFFD78"/>
        </patternFill>
      </fill>
    </dxf>
    <dxf>
      <font>
        <color theme="1"/>
      </font>
      <fill>
        <patternFill>
          <bgColor rgb="FF92D050"/>
        </patternFill>
      </fill>
    </dxf>
    <dxf>
      <fill>
        <patternFill>
          <bgColor rgb="FF00B050"/>
        </patternFill>
      </fill>
    </dxf>
    <dxf>
      <font>
        <color theme="0"/>
      </font>
      <fill>
        <patternFill>
          <bgColor rgb="FFC00000"/>
        </patternFill>
      </fill>
    </dxf>
    <dxf>
      <font>
        <color theme="1"/>
      </font>
      <fill>
        <patternFill>
          <bgColor rgb="FFE26B0A"/>
        </patternFill>
      </fill>
    </dxf>
    <dxf>
      <font>
        <color theme="1"/>
      </font>
      <fill>
        <patternFill>
          <bgColor rgb="FF92D050"/>
        </patternFill>
      </fill>
    </dxf>
    <dxf>
      <fill>
        <patternFill>
          <bgColor rgb="FFFFFD78"/>
        </patternFill>
      </fill>
    </dxf>
    <dxf>
      <fill>
        <patternFill>
          <bgColor rgb="FF00B050"/>
        </patternFill>
      </fill>
    </dxf>
    <dxf>
      <fill>
        <patternFill>
          <bgColor rgb="FFFFFD78"/>
        </patternFill>
      </fill>
    </dxf>
    <dxf>
      <fill>
        <patternFill>
          <bgColor rgb="FF00B050"/>
        </patternFill>
      </fill>
    </dxf>
    <dxf>
      <font>
        <color theme="1"/>
      </font>
      <fill>
        <patternFill>
          <bgColor rgb="FF92D050"/>
        </patternFill>
      </fill>
    </dxf>
    <dxf>
      <font>
        <color theme="1"/>
      </font>
      <fill>
        <patternFill>
          <bgColor rgb="FFE26B0A"/>
        </patternFill>
      </fill>
    </dxf>
    <dxf>
      <font>
        <color theme="0"/>
      </font>
      <fill>
        <patternFill>
          <bgColor rgb="FFC00000"/>
        </patternFill>
      </fill>
    </dxf>
    <dxf>
      <fill>
        <patternFill>
          <bgColor rgb="FFFFFF00"/>
        </patternFill>
      </fill>
    </dxf>
    <dxf>
      <fill>
        <patternFill>
          <bgColor rgb="FFE26B0A"/>
        </patternFill>
      </fill>
    </dxf>
    <dxf>
      <font>
        <color theme="0"/>
      </font>
      <fill>
        <patternFill>
          <bgColor rgb="FFC00000"/>
        </patternFill>
      </fill>
    </dxf>
    <dxf>
      <fill>
        <patternFill>
          <bgColor rgb="FF00B050"/>
        </patternFill>
      </fill>
    </dxf>
    <dxf>
      <font>
        <color theme="1"/>
      </font>
      <fill>
        <patternFill>
          <bgColor rgb="FF92D050"/>
        </patternFill>
      </fill>
    </dxf>
    <dxf>
      <fill>
        <patternFill>
          <bgColor rgb="FFFFFD78"/>
        </patternFill>
      </fill>
    </dxf>
    <dxf>
      <fill>
        <patternFill>
          <bgColor rgb="FFFFFF00"/>
        </patternFill>
      </fill>
    </dxf>
    <dxf>
      <font>
        <color theme="1"/>
      </font>
      <fill>
        <patternFill>
          <bgColor rgb="FF92D050"/>
        </patternFill>
      </fill>
    </dxf>
    <dxf>
      <fill>
        <patternFill>
          <bgColor rgb="FF00B050"/>
        </patternFill>
      </fill>
    </dxf>
    <dxf>
      <fill>
        <patternFill>
          <bgColor rgb="FFE26B0A"/>
        </patternFill>
      </fill>
    </dxf>
    <dxf>
      <font>
        <color theme="0"/>
      </font>
      <fill>
        <patternFill>
          <bgColor rgb="FFC0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svg"/><Relationship Id="rId7" Type="http://schemas.openxmlformats.org/officeDocument/2006/relationships/hyperlink" Target="#CORRUPCI&#211;N!A1"/><Relationship Id="rId12" Type="http://schemas.openxmlformats.org/officeDocument/2006/relationships/image" Target="../media/image8.svg"/><Relationship Id="rId2" Type="http://schemas.openxmlformats.org/officeDocument/2006/relationships/image" Target="../media/image1.png"/><Relationship Id="rId1" Type="http://schemas.openxmlformats.org/officeDocument/2006/relationships/hyperlink" Target="#CONSOLIDADO!A1"/><Relationship Id="rId6" Type="http://schemas.openxmlformats.org/officeDocument/2006/relationships/image" Target="../media/image4.svg"/><Relationship Id="rId11" Type="http://schemas.openxmlformats.org/officeDocument/2006/relationships/image" Target="../media/image7.png"/><Relationship Id="rId5" Type="http://schemas.openxmlformats.org/officeDocument/2006/relationships/image" Target="../media/image3.png"/><Relationship Id="rId10" Type="http://schemas.openxmlformats.org/officeDocument/2006/relationships/hyperlink" Target="#INFORMACI&#211;N!A1"/><Relationship Id="rId4" Type="http://schemas.openxmlformats.org/officeDocument/2006/relationships/hyperlink" Target="#GESTI&#211;N!A1"/><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oneCell">
    <xdr:from>
      <xdr:col>0</xdr:col>
      <xdr:colOff>146223</xdr:colOff>
      <xdr:row>1</xdr:row>
      <xdr:rowOff>56032</xdr:rowOff>
    </xdr:from>
    <xdr:to>
      <xdr:col>0</xdr:col>
      <xdr:colOff>439186</xdr:colOff>
      <xdr:row>1</xdr:row>
      <xdr:rowOff>362791</xdr:rowOff>
    </xdr:to>
    <xdr:pic>
      <xdr:nvPicPr>
        <xdr:cNvPr id="2" name="Gráfico 1" descr="Gráfico de barras contorno">
          <a:hlinkClick xmlns:r="http://schemas.openxmlformats.org/officeDocument/2006/relationships" r:id="rId1"/>
          <a:extLst>
            <a:ext uri="{FF2B5EF4-FFF2-40B4-BE49-F238E27FC236}">
              <a16:creationId xmlns:a16="http://schemas.microsoft.com/office/drawing/2014/main" id="{671E974B-4938-4FF3-80B2-472D3E67B28A}"/>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r="19356" b="17893"/>
        <a:stretch/>
      </xdr:blipFill>
      <xdr:spPr>
        <a:xfrm>
          <a:off x="144318" y="526567"/>
          <a:ext cx="291058" cy="299139"/>
        </a:xfrm>
        <a:prstGeom prst="rect">
          <a:avLst/>
        </a:prstGeom>
      </xdr:spPr>
    </xdr:pic>
    <xdr:clientData/>
  </xdr:twoCellAnchor>
  <xdr:twoCellAnchor editAs="oneCell">
    <xdr:from>
      <xdr:col>0</xdr:col>
      <xdr:colOff>56029</xdr:colOff>
      <xdr:row>2</xdr:row>
      <xdr:rowOff>87318</xdr:rowOff>
    </xdr:from>
    <xdr:to>
      <xdr:col>0</xdr:col>
      <xdr:colOff>516045</xdr:colOff>
      <xdr:row>2</xdr:row>
      <xdr:rowOff>554954</xdr:rowOff>
    </xdr:to>
    <xdr:pic>
      <xdr:nvPicPr>
        <xdr:cNvPr id="3" name="Gráfico 2" descr="Engranajes con relleno sólido">
          <a:hlinkClick xmlns:r="http://schemas.openxmlformats.org/officeDocument/2006/relationships" r:id="rId4"/>
          <a:extLst>
            <a:ext uri="{FF2B5EF4-FFF2-40B4-BE49-F238E27FC236}">
              <a16:creationId xmlns:a16="http://schemas.microsoft.com/office/drawing/2014/main" id="{8443A075-A669-4748-BF32-EFD576EF8EA7}"/>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9839" y="1013148"/>
          <a:ext cx="452396" cy="461921"/>
        </a:xfrm>
        <a:prstGeom prst="rect">
          <a:avLst/>
        </a:prstGeom>
      </xdr:spPr>
    </xdr:pic>
    <xdr:clientData/>
  </xdr:twoCellAnchor>
  <xdr:twoCellAnchor editAs="oneCell">
    <xdr:from>
      <xdr:col>0</xdr:col>
      <xdr:colOff>65681</xdr:colOff>
      <xdr:row>2</xdr:row>
      <xdr:rowOff>748447</xdr:rowOff>
    </xdr:from>
    <xdr:to>
      <xdr:col>0</xdr:col>
      <xdr:colOff>514013</xdr:colOff>
      <xdr:row>3</xdr:row>
      <xdr:rowOff>402394</xdr:rowOff>
    </xdr:to>
    <xdr:pic>
      <xdr:nvPicPr>
        <xdr:cNvPr id="4" name="Gráfico 3" descr="Ladrón con relleno sólido">
          <a:hlinkClick xmlns:r="http://schemas.openxmlformats.org/officeDocument/2006/relationships" r:id="rId7"/>
          <a:extLst>
            <a:ext uri="{FF2B5EF4-FFF2-40B4-BE49-F238E27FC236}">
              <a16:creationId xmlns:a16="http://schemas.microsoft.com/office/drawing/2014/main" id="{4B191047-C0F6-4BC0-AF85-2BBF19764F13}"/>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3776" y="1668562"/>
          <a:ext cx="454047" cy="434997"/>
        </a:xfrm>
        <a:prstGeom prst="rect">
          <a:avLst/>
        </a:prstGeom>
      </xdr:spPr>
    </xdr:pic>
    <xdr:clientData/>
  </xdr:twoCellAnchor>
  <xdr:twoCellAnchor editAs="oneCell">
    <xdr:from>
      <xdr:col>0</xdr:col>
      <xdr:colOff>104406</xdr:colOff>
      <xdr:row>2</xdr:row>
      <xdr:rowOff>1390272</xdr:rowOff>
    </xdr:from>
    <xdr:to>
      <xdr:col>0</xdr:col>
      <xdr:colOff>475288</xdr:colOff>
      <xdr:row>3</xdr:row>
      <xdr:rowOff>400050</xdr:rowOff>
    </xdr:to>
    <xdr:pic>
      <xdr:nvPicPr>
        <xdr:cNvPr id="5" name="Gráfico 4" descr="Ayuda con relleno sólido">
          <a:hlinkClick xmlns:r="http://schemas.openxmlformats.org/officeDocument/2006/relationships" r:id="rId10"/>
          <a:extLst>
            <a:ext uri="{FF2B5EF4-FFF2-40B4-BE49-F238E27FC236}">
              <a16:creationId xmlns:a16="http://schemas.microsoft.com/office/drawing/2014/main" id="{00F68B05-EE96-4F05-BA44-0B6EEDEA45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02501" y="1708407"/>
          <a:ext cx="376597" cy="392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pitgov.sharepoint.com/Users/santiago/Downloads/planilla-de-excel-para-el-aplicativo-de-compras-y-venta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willington.granados\Downloads\Formato%20matriz%20de%20riesgos-V1.1%20(10).xlsx" TargetMode="External"/><Relationship Id="rId1" Type="http://schemas.openxmlformats.org/officeDocument/2006/relationships/externalLinkPath" Target="file:///C:\Users\willington.granados\Downloads\Formato%20matriz%20de%20riesgos-V1.1%20(1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willington.granados\Downloads\Formato%20matriz%20de%20riesgos453.xlsx" TargetMode="External"/><Relationship Id="rId1" Type="http://schemas.openxmlformats.org/officeDocument/2006/relationships/externalLinkPath" Target="file:///C:\Users\willington.granados\Downloads\Formato%20matriz%20de%20riesgos4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Comprobant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OLIDADO"/>
      <sheetName val="GESTIÓN"/>
      <sheetName val="DATOS"/>
      <sheetName val="C. DE CAMBIOS"/>
      <sheetName val="CORRUPCIÓN"/>
      <sheetName val="PROCESOS"/>
      <sheetName val="Formato matriz de riesgos-V1"/>
    </sheetNames>
    <sheetDataSet>
      <sheetData sheetId="0"/>
      <sheetData sheetId="1"/>
      <sheetData sheetId="2">
        <row r="78">
          <cell r="AS78" t="str">
            <v>Muy baja</v>
          </cell>
          <cell r="AT78" t="str">
            <v>No se ha presentado en los últimos 5 años</v>
          </cell>
          <cell r="AU78" t="str">
            <v>Muy baja</v>
          </cell>
          <cell r="AV78">
            <v>0.2</v>
          </cell>
        </row>
        <row r="79">
          <cell r="AS79" t="str">
            <v>Baja</v>
          </cell>
          <cell r="AT79" t="str">
            <v>Almenos 1 vez en los últimos 5 años</v>
          </cell>
          <cell r="AU79" t="str">
            <v>Baja</v>
          </cell>
          <cell r="AV79">
            <v>0.4</v>
          </cell>
        </row>
        <row r="80">
          <cell r="AS80" t="str">
            <v>Media</v>
          </cell>
          <cell r="AT80" t="str">
            <v>Almenos 1 vez en los últimos 2 años</v>
          </cell>
          <cell r="AU80" t="str">
            <v>Media</v>
          </cell>
          <cell r="AV80">
            <v>0.6</v>
          </cell>
        </row>
        <row r="81">
          <cell r="AS81" t="str">
            <v>Alta</v>
          </cell>
          <cell r="AT81" t="str">
            <v>Almenos 1 vez en el último año</v>
          </cell>
          <cell r="AU81" t="str">
            <v>Alta</v>
          </cell>
          <cell r="AV81">
            <v>0.8</v>
          </cell>
        </row>
        <row r="82">
          <cell r="AS82" t="str">
            <v>Muy Alta</v>
          </cell>
          <cell r="AT82" t="str">
            <v>Mas de 1 vez al año</v>
          </cell>
          <cell r="AU82" t="str">
            <v>Muy Alta</v>
          </cell>
          <cell r="AV82">
            <v>1</v>
          </cell>
        </row>
        <row r="104">
          <cell r="A104">
            <v>1</v>
          </cell>
          <cell r="B104" t="str">
            <v>Moderado</v>
          </cell>
        </row>
        <row r="105">
          <cell r="A105">
            <v>2</v>
          </cell>
          <cell r="B105" t="str">
            <v>Moderado</v>
          </cell>
        </row>
        <row r="106">
          <cell r="A106">
            <v>3</v>
          </cell>
          <cell r="B106" t="str">
            <v>Moderado</v>
          </cell>
        </row>
        <row r="107">
          <cell r="A107">
            <v>4</v>
          </cell>
          <cell r="B107" t="str">
            <v>Moderado</v>
          </cell>
        </row>
        <row r="108">
          <cell r="A108">
            <v>5</v>
          </cell>
          <cell r="B108" t="str">
            <v>Moderado</v>
          </cell>
        </row>
        <row r="109">
          <cell r="A109">
            <v>6</v>
          </cell>
          <cell r="B109" t="str">
            <v>Mayor</v>
          </cell>
        </row>
        <row r="110">
          <cell r="A110">
            <v>7</v>
          </cell>
          <cell r="B110" t="str">
            <v>Mayor</v>
          </cell>
        </row>
        <row r="111">
          <cell r="A111">
            <v>8</v>
          </cell>
          <cell r="B111" t="str">
            <v>Mayor</v>
          </cell>
        </row>
        <row r="112">
          <cell r="A112">
            <v>9</v>
          </cell>
          <cell r="B112" t="str">
            <v>Mayor</v>
          </cell>
        </row>
        <row r="113">
          <cell r="A113">
            <v>10</v>
          </cell>
          <cell r="B113" t="str">
            <v>Mayor</v>
          </cell>
        </row>
        <row r="114">
          <cell r="A114">
            <v>11</v>
          </cell>
          <cell r="B114" t="str">
            <v>Mayor</v>
          </cell>
        </row>
        <row r="115">
          <cell r="A115">
            <v>12</v>
          </cell>
          <cell r="B115" t="str">
            <v>Catastrófico</v>
          </cell>
        </row>
        <row r="116">
          <cell r="A116">
            <v>13</v>
          </cell>
          <cell r="B116" t="str">
            <v>Catastrófico</v>
          </cell>
        </row>
        <row r="117">
          <cell r="A117">
            <v>14</v>
          </cell>
          <cell r="B117" t="str">
            <v>Catastrófico</v>
          </cell>
        </row>
        <row r="118">
          <cell r="A118">
            <v>15</v>
          </cell>
          <cell r="B118" t="str">
            <v>Catastrófico</v>
          </cell>
        </row>
        <row r="119">
          <cell r="A119">
            <v>16</v>
          </cell>
          <cell r="B119" t="str">
            <v>Catastrófico</v>
          </cell>
        </row>
        <row r="120">
          <cell r="A120">
            <v>17</v>
          </cell>
          <cell r="B120" t="str">
            <v>Catastrófico</v>
          </cell>
        </row>
        <row r="121">
          <cell r="A121">
            <v>18</v>
          </cell>
          <cell r="B121" t="str">
            <v>Catastrófico</v>
          </cell>
        </row>
        <row r="122">
          <cell r="A122">
            <v>19</v>
          </cell>
          <cell r="B122" t="str">
            <v>Catastrófico</v>
          </cell>
        </row>
      </sheetData>
      <sheetData sheetId="3"/>
      <sheetData sheetId="4"/>
      <sheetData sheetId="5">
        <row r="4">
          <cell r="A4" t="str">
            <v>1. Codigo del Riesgo</v>
          </cell>
          <cell r="B4" t="str">
            <v>2.  Proceso</v>
          </cell>
          <cell r="C4" t="str">
            <v>6.Sigla Proceso</v>
          </cell>
          <cell r="D4" t="str">
            <v>5. Dependencia</v>
          </cell>
          <cell r="E4" t="str">
            <v>3.Sigla dependencia</v>
          </cell>
          <cell r="F4" t="str">
            <v xml:space="preserve">4. Tipo de Riesgo </v>
          </cell>
          <cell r="G4" t="str">
            <v xml:space="preserve">7.  Objetivo del proceso </v>
          </cell>
          <cell r="H4" t="str">
            <v>8. Alcance</v>
          </cell>
          <cell r="I4" t="str">
            <v>9.  Impacto</v>
          </cell>
          <cell r="J4" t="str">
            <v>10. Causa inicial</v>
          </cell>
          <cell r="K4" t="str">
            <v>11. Causa Raiz</v>
          </cell>
          <cell r="L4" t="str">
            <v>12. Codigo de control</v>
          </cell>
          <cell r="M4" t="str">
            <v xml:space="preserve">13.  Acción del Control </v>
          </cell>
        </row>
        <row r="5">
          <cell r="A5" t="str">
            <v>DE-RG-01-</v>
          </cell>
          <cell r="B5" t="str">
            <v>Direccionamiento estratégico</v>
          </cell>
          <cell r="C5" t="str">
            <v>DE-</v>
          </cell>
          <cell r="D5" t="str">
            <v>Secretaria_General</v>
          </cell>
          <cell r="E5" t="str">
            <v>SG</v>
          </cell>
          <cell r="F5" t="str">
            <v>GESTIÓN</v>
          </cell>
          <cell r="G5" t="str">
            <v>Establecer lineamientos estratégicos de orientación a la gestión institucional, mediante la planeación estratégica, el mejoramiento continuo y la administración del riesgo para el cumplimiento de los objetivos estratégicos.</v>
          </cell>
          <cell r="H5" t="str">
            <v>Inicia con la definición de lineamientos, recursos, planes institucionales y finaliza con el análisis, consolidación y comunicación de los informes de resultados de la gestión institucional.</v>
          </cell>
          <cell r="I5" t="str">
            <v>Posibilidad de pérdida Económica y Reputacional</v>
          </cell>
          <cell r="J5" t="str">
            <v xml:space="preserve">por la inoportunidad en la gestión de los trámites presupuestales y proyectos de inversión, </v>
          </cell>
          <cell r="K5" t="str">
            <v>debido a las dificultades en la ejecución de los recursos asociados a cada dependencia.</v>
          </cell>
          <cell r="L5" t="str">
            <v>DE-RG-01-C1</v>
          </cell>
          <cell r="M5" t="str">
            <v>Realiza seguimiento periódico en el Comité Directivo a la ejecución de los proyectos de inversión con el fin de asegurar el cumplimiento de lo programado.</v>
          </cell>
        </row>
        <row r="6">
          <cell r="L6" t="str">
            <v>DE-RG-01-C2</v>
          </cell>
          <cell r="M6" t="str">
            <v>Realizar acompañamiento y asesoría periodica en el seguimiento de las metas de los proyectos de inversión para monitoriar su ejecución.</v>
          </cell>
        </row>
        <row r="7">
          <cell r="L7" t="str">
            <v>DE-RG-01-C3</v>
          </cell>
          <cell r="M7" t="str">
            <v>Verificar el cumplimiento de requisitos definidos por el Departamento Nacional de Planeación y el Ministerio de Hacienda y Crédito Público para el adecuado desarrollo de los trámites presupuestales.</v>
          </cell>
        </row>
        <row r="8">
          <cell r="A8" t="str">
            <v>DE-RG-02-</v>
          </cell>
          <cell r="B8" t="str">
            <v>Direccionamiento estratégico</v>
          </cell>
          <cell r="C8" t="str">
            <v>DE-</v>
          </cell>
          <cell r="D8" t="str">
            <v>Direccion_General</v>
          </cell>
          <cell r="E8" t="str">
            <v>DG</v>
          </cell>
          <cell r="F8" t="str">
            <v>GESTIÓN</v>
          </cell>
          <cell r="G8" t="str">
            <v>Establecer lineamientos estratégicos de orientación a la gestión institucional, mediante la planeación estratégica, el mejoramiento continuo y la administración del riesgo para el cumplimiento de los objetivos estratégicos.</v>
          </cell>
          <cell r="H8" t="str">
            <v>Inicia con la definición de lineamientos, recursos, planes institucionales y finaliza con el análisis, consolidación y comunicación de los informes de resultados de la gestión institucional.</v>
          </cell>
          <cell r="I8" t="str">
            <v>Posibilidad de pérdida Económica y Reputacional</v>
          </cell>
          <cell r="J8" t="str">
            <v xml:space="preserve">en la consecución de recursos técnicos o financieros apoyados por los Aliados Estratégicos y Cooperación Internacional, </v>
          </cell>
          <cell r="K8" t="str">
            <v>debido a la falta de seguimiento y adecuada articulación con los socios del sector oficial y no oficial; al cambio de prioridades de la política exterior del país y la falta de articulación con las entidades del sector desconociendo las actividades de implementación y líneas de acción prioritarias.</v>
          </cell>
          <cell r="L8" t="str">
            <v>DE-RG-02-C1</v>
          </cell>
          <cell r="M8" t="str">
            <v>No tiene un control definido.</v>
          </cell>
        </row>
        <row r="9">
          <cell r="A9" t="str">
            <v>DE-RG-03-</v>
          </cell>
          <cell r="B9" t="str">
            <v>Direccionamiento estratégico</v>
          </cell>
          <cell r="C9" t="str">
            <v>DE-</v>
          </cell>
          <cell r="D9" t="str">
            <v>Direccion_General</v>
          </cell>
          <cell r="E9" t="str">
            <v>DG</v>
          </cell>
          <cell r="F9" t="str">
            <v>GESTIÓN</v>
          </cell>
          <cell r="G9" t="str">
            <v>Establecer lineamientos estratégicos de orientación a la gestión institucional, mediante la planeación estratégica, el mejoramiento continuo y la administración del riesgo para el cumplimiento de los objetivos estratégicos.</v>
          </cell>
          <cell r="H9" t="str">
            <v>Inicia con la definición de lineamientos, recursos, planes institucionales y finaliza con el análisis, consolidación y comunicación de los informes de resultados de la gestión institucional.</v>
          </cell>
          <cell r="I9" t="str">
            <v>Posibilidad de pérdida Económica y Reputacional</v>
          </cell>
          <cell r="J9" t="str">
            <v>por el incumplimiento de las metas establecidas en el Plan de Acción Institucional</v>
          </cell>
          <cell r="K9" t="str">
            <v xml:space="preserve">debido a la inoportunidad en el seguimiento y/o inadecuada planeación de los recursos. </v>
          </cell>
          <cell r="L9" t="str">
            <v>DE-RG-03-C1</v>
          </cell>
          <cell r="M9" t="str">
            <v>Verificar se ejecute y presente el seguimiento a la implementación del plan de acción en oportunidad.</v>
          </cell>
        </row>
        <row r="10">
          <cell r="A10" t="str">
            <v>DE-RCO-01-</v>
          </cell>
          <cell r="B10" t="str">
            <v>Direccionamiento estratégico</v>
          </cell>
          <cell r="C10" t="str">
            <v>DE-</v>
          </cell>
          <cell r="D10" t="str">
            <v>Direccion_General</v>
          </cell>
          <cell r="E10" t="str">
            <v>DG</v>
          </cell>
          <cell r="F10" t="str">
            <v xml:space="preserve">CORRUPCIÓN </v>
          </cell>
          <cell r="G10" t="str">
            <v>Establecer lineamientos estratégicos de orientación a la gestión institucional, mediante la planeación estratégica, el mejoramiento continuo y la administración del riesgo para el cumplimiento de los objetivos estratégicos.</v>
          </cell>
          <cell r="H10" t="str">
            <v>Inicia con la definición de lineamientos, recursos, planes institucionales y finaliza con el análisis, consolidación y comunicación de los informes de resultados de la gestión institucional.</v>
          </cell>
          <cell r="I10" t="str">
            <v>Posibilidad de pérdida Económica y Reputacional</v>
          </cell>
          <cell r="J10" t="str">
            <v xml:space="preserve">Por ocultar y/o manipular información, relacionada con las metas físicas y/o presupuestales de los proyectos de inversión  </v>
          </cell>
          <cell r="K10" t="str">
            <v xml:space="preserve">con el fin de favorecer intereses propios o de terceros </v>
          </cell>
          <cell r="L10" t="str">
            <v>DE-RCO-O1-C1</v>
          </cell>
          <cell r="M10" t="str">
            <v>Realiza seguimiento periódico en la Plataforma Integrada de Inversión Pública PIIP de acuerdo con los reportes de las áreas (Gerentes y Formuladores de Proyectos de Inversión) y la información presupuestal del SIIF Nación</v>
          </cell>
        </row>
        <row r="11">
          <cell r="A11" t="str">
            <v>CE-RG-01-</v>
          </cell>
          <cell r="B11" t="str">
            <v>Comunicación Estratégica</v>
          </cell>
          <cell r="C11" t="str">
            <v>CE</v>
          </cell>
          <cell r="D11" t="str">
            <v>Direccion_General</v>
          </cell>
          <cell r="E11" t="str">
            <v>DG</v>
          </cell>
          <cell r="F11" t="str">
            <v>GESTIÓN</v>
          </cell>
          <cell r="G11" t="str">
            <v xml:space="preserve">Fortalecer el reconocimiento de la UPIT gestionando la comunicación institucional con las partes interesadas, brindando información de calidad, oportuna y permanente sobre las actividades y resultados institucionales, a través de diferentes estrategias de comunicación. </v>
          </cell>
          <cell r="H11" t="str">
            <v>Inicia con la identificación de necesidades de comunicación, continúa con la elaboración e implementación del plan estratégico de comunicaciones y termina con la evaluación de los resultados del proceso.</v>
          </cell>
          <cell r="I11" t="str">
            <v xml:space="preserve">Posibilidad de pérdida Reputacional del proceso de Comunicacion Estratégica </v>
          </cell>
          <cell r="J11" t="str">
            <v xml:space="preserve">debido al manejo de información errónea y/o desactualizada en los contenidos de comunicación </v>
          </cell>
          <cell r="K11" t="str">
            <v>publicados a través de los canales internos y externos</v>
          </cell>
          <cell r="L11" t="str">
            <v>CE-RG-01-C1</v>
          </cell>
          <cell r="M11" t="str">
            <v>realiza la revisión de los contenidos elaborados por el equipo de comunicaciones contra la solicitud recibida con el fin de verificar que la pieza comunicativa o la publicación sea coherente con el mensaje que busca comunicar el proceso solicitante. En caso de detectar que las piezas comunicacionales o publicaciones en la página web no estén acordes a la solicitud recibida por parte del proceso, se devuelve al diseñador o al web máster informando las razones por las cuales no se autoriza la publicación. Como evidencia quedan los correos electrónicos y / o mensajes de WhatsApp en los que se realiza la devolución o aprobación de las piezas.</v>
          </cell>
        </row>
        <row r="12">
          <cell r="L12" t="str">
            <v>CE-RG-01-C2</v>
          </cell>
          <cell r="M12" t="str">
            <v>define los objetivos y necesidades de comunicación de la entidad, en coordinación con las áreas y la dirección general, con el fin de organizar y planificar todas las actividades relacionadas con la comunicación interna y externa de la entidad, consolidando las acciones definidas en el plan de comunicaciones institucional. En caso de detectar solicitudes de comunicación especificas que no se encuentren dentro del plan definido, se procede a ajustarlo antes de su envío a Presidencia de la República, incluyendo los temas que se requieran comunicar.</v>
          </cell>
        </row>
        <row r="13">
          <cell r="L13" t="str">
            <v>CE-RG-01-C3</v>
          </cell>
          <cell r="M13" t="str">
            <v xml:space="preserve">realiza ajuste inmediato de los errores o inconsistencias que se logran identificar y, si es necesario, publica nuevamente la información, con el fin de mantener la información actualizada. Los errores detectados son comunicados al equipo de trabajo para su conocimiento y gestión. Como evidencia están los correos electrónicos y / o mensajes de WhatsApp en los que se realizan los ajustes. 
</v>
          </cell>
        </row>
        <row r="14">
          <cell r="A14" t="str">
            <v>CE-RG-02-</v>
          </cell>
          <cell r="B14" t="str">
            <v>Comunicación Estratégica</v>
          </cell>
          <cell r="C14" t="str">
            <v>CE</v>
          </cell>
          <cell r="D14" t="str">
            <v>Direccion_General</v>
          </cell>
          <cell r="E14" t="str">
            <v>DG</v>
          </cell>
          <cell r="F14" t="str">
            <v>GESTIÓN</v>
          </cell>
          <cell r="G14" t="str">
            <v xml:space="preserve">Fortalecer el reconocimiento de la UPIT gestionando la comunicación institucional con las partes interesadas, brindando información de calidad, oportuna y permanente sobre las actividades y resultados institucionales, a través de diferentes estrategias de comunicación. </v>
          </cell>
          <cell r="H14" t="str">
            <v>Inicia con la identificación de necesidades de comunicación, continúa con la elaboración e implementación del plan estratégico de comunicaciones y termina con la evaluación de los resultados del proceso.</v>
          </cell>
          <cell r="I14" t="str">
            <v>Posibilidad de pérdida Económica y Reputacional</v>
          </cell>
          <cell r="J14" t="str">
            <v xml:space="preserve">por quejas o sanciones ocasionados por la generación de comunicación externa y/o interna inadecuada, debido a ataques cibernéticos en la página web, </v>
          </cell>
          <cell r="K14" t="str">
            <v>debido al desconocimiento de los lineamientos de seguridad de la información por parte de los usuarios.</v>
          </cell>
          <cell r="L14" t="str">
            <v>CE-RG-02-C1</v>
          </cell>
          <cell r="M14" t="str">
            <v>Realiza ajuste de los errores o inconsistencias que se logran identificar</v>
          </cell>
        </row>
        <row r="15">
          <cell r="E15" t="e">
            <v>#N/A</v>
          </cell>
          <cell r="L15" t="str">
            <v>CE-RCO-O1-C2</v>
          </cell>
          <cell r="M15" t="str">
            <v>Verifca la oportunidad de publicación y del contenido aprobado una vez publicado</v>
          </cell>
        </row>
        <row r="16">
          <cell r="A16" t="str">
            <v>GI-RG-01-</v>
          </cell>
          <cell r="B16" t="str">
            <v xml:space="preserve">Gestión  de la informacion </v>
          </cell>
          <cell r="C16" t="str">
            <v>GI-</v>
          </cell>
          <cell r="D16" t="str">
            <v>Oficina_Gestion_Información</v>
          </cell>
          <cell r="E16" t="str">
            <v>OGI</v>
          </cell>
          <cell r="F16" t="str">
            <v>GESTIÓN</v>
          </cell>
          <cell r="G16" t="str">
            <v>Gestionar la información necesaria del sector para planificar la infraestructura de transporte intermodal en el país en forma segura, oportuna y eficaz, aplicando la gestión del conocimiento institucional y la planeación de corto, mediano y largo plazo.</v>
          </cell>
          <cell r="H16" t="str">
            <v>Inicia con la identificación de necesidades de información y datos del Plan estratégico sectorial para planificar la infraestructura de transporte intermodal, continúa con la definición de gobernabilidad de datos y lineamientos de operación necesarios para la recolección, centralización, consolidación, estandarización, procesamiento y divulgación de la información; cerrando el ciclo con la evaluación de calidad al proceso de gestión de información y medición del nivel de satisfacción de las partes interesadas en los productos y servicios de la Oficina de Gestión de información de la UPIT.</v>
          </cell>
          <cell r="I16" t="str">
            <v>Posibilidad de pérdida Reputacional</v>
          </cell>
          <cell r="J16" t="str">
            <v>por la imposibilidad de dar respuesta a solicitudes de información de cliente interno y/o externo,</v>
          </cell>
          <cell r="K16" t="str">
            <v xml:space="preserve"> debido a no contar con los insumos de información necesarios y/o capacidad del personal para cubrir la demanda de solicitudes recibidas.</v>
          </cell>
          <cell r="L16" t="str">
            <v>GI-RG-01-C1</v>
          </cell>
          <cell r="M16" t="str">
            <v>revisa la solicitud, las cargas de trabajo, complejidad de la solicitud y asigna el responsable, con el fin de asegurar dar respuesta con calidad y oportunidad al solicitante. En caso de identificar que la solicitud no procede (por competencia) se redireccionará al área competente e informará al solicitante el trámite adelantado, como evidencia queda el soporte de solicitudes recibidas y atendidas.</v>
          </cell>
        </row>
        <row r="17">
          <cell r="L17" t="str">
            <v>GI-RG-01-C2</v>
          </cell>
          <cell r="M17" t="str">
            <v>actualiza las fuentes de información disponibles en la OGI mediante solicitudes directas a la fuente del dato o comunicaciones oficiales recibidas internas y/o externas; propendiendo que la información procesada tenga el mayor nivel de calidad y actualización posible.  En caso que no se cuente con mecanismos de actualización o información de acuerdo a las condiciones solicitadas se advertirá en los reportes donde se utilice esta, como evidencia definición de las fuentes de información en el catálogo de servicios de información.</v>
          </cell>
        </row>
        <row r="18">
          <cell r="A18" t="str">
            <v>GI-RG-02-</v>
          </cell>
          <cell r="B18" t="str">
            <v xml:space="preserve">Gestión  de la informacion </v>
          </cell>
          <cell r="C18" t="str">
            <v>GI-</v>
          </cell>
          <cell r="D18" t="str">
            <v>Oficina_Gestion_Información</v>
          </cell>
          <cell r="E18" t="str">
            <v>OGI</v>
          </cell>
          <cell r="F18" t="str">
            <v>GESTIÓN</v>
          </cell>
          <cell r="G18" t="str">
            <v>Gestionar la información necesaria del sector para planificar la infraestructura de transporte intermodal en el país en forma segura, oportuna y eficaz, aplicando la gestión del conocimiento institucional y la planeación de corto, mediano y largo plazo.</v>
          </cell>
          <cell r="H18" t="str">
            <v>Inicia con la identificación de necesidades de información y datos del Plan estratégico sectorial para planificar la infraestructura de transporte intermodal, continúa con la definición de gobernabilidad de datos y lineamientos de operación necesarios para la recolección, centralización, consolidación, estandarización, procesamiento y divulgación de la información; cerrando el ciclo con la evaluación de calidad al proceso de gestión de información y medición del nivel de satisfacción de las partes interesadas en los productos y servicios de la Oficina de Gestión de información de la UPIT.</v>
          </cell>
          <cell r="I18" t="str">
            <v>Posibilidad de pérdida Reputacional</v>
          </cell>
          <cell r="J18" t="str">
            <v xml:space="preserve">de no entregar información de manera oportuna y con la calidad requerida </v>
          </cell>
          <cell r="K18" t="str">
            <v>debido a no disponer de herramientas tecnológicas que faciiten y optimicen  el intercambio, validación y consolidación de información de otras entidades para el procesamiento y entrega de esta</v>
          </cell>
          <cell r="L18" t="str">
            <v>GI-RG-02-C1</v>
          </cell>
          <cell r="M18" t="str">
            <v>revisa el estado y necesidades de herramientas tecnológicas para la captura, procesamiento y salida de información, validando si se requiere algo adicional o mejoras a lo existente. En caso de requerir algo adicional o mejoras de las herramientas, procederá a gestionar los recursos necesarios para su implementación. como evidencias quedará los instrumentos definidos en el SIG correspondiente a la gestión adelantada.</v>
          </cell>
        </row>
        <row r="19">
          <cell r="A19" t="str">
            <v>GI-RCO-O1-</v>
          </cell>
          <cell r="B19" t="str">
            <v xml:space="preserve">Gestión  de la informacion </v>
          </cell>
          <cell r="C19" t="str">
            <v>GI-</v>
          </cell>
          <cell r="D19" t="str">
            <v>Oficina_Gestion_Información</v>
          </cell>
          <cell r="E19" t="str">
            <v>OGI</v>
          </cell>
          <cell r="F19" t="str">
            <v xml:space="preserve">CORRUPCIÓN </v>
          </cell>
          <cell r="G19" t="str">
            <v>Gestionar la información necesaria del sector para planificar la infraestructura de transporte intermodal en el país en forma segura, oportuna y eficaz, aplicando la gestión del conocimiento institucional y la planeación de corto, mediano y largo plazo.</v>
          </cell>
          <cell r="H19" t="str">
            <v>Inicia con la identificación de necesidades de información y datos del Plan estratégico sectorial para planificar la infraestructura de transporte intermodal, continúa con la definición de gobernabilidad de datos y lineamientos de operación necesarios para la recolección, centralización, consolidación, estandarización, procesamiento y divulgación de la información; cerrando el ciclo con la evaluación de calidad al proceso de gestión de información y medición del nivel de satisfacción de las partes interesadas en los productos y servicios de la Oficina de Gestión de información de la UPIT.</v>
          </cell>
          <cell r="I19" t="str">
            <v>Posibilidad de pérdida Reputacional</v>
          </cell>
          <cell r="J19" t="str">
            <v>por uso indebido de la información y/o extralimitación en las competencias asignadas</v>
          </cell>
          <cell r="K19" t="str">
            <v>derivado de suministrar información privilegiada con la intención de favorecer a un tercero o para beneficio propio.</v>
          </cell>
          <cell r="L19" t="str">
            <v>GI-RCO-O1-C1</v>
          </cell>
          <cell r="M19" t="str">
            <v>revisa, aprueba y hace entrega de las respuestas a las solicitudes de acuerdo al procedimiento: Atención de a solicitudes de información; para garantizar que la respuesta esté acorde con la solicitud y se envíe a la persona autorizada a recibirla. En caso de no cumplir con las condiciones requeridas por el solicitante se devuelve para hacer los ajustes correspondientes. como evidencia queda las solicitudes de información atendidas.</v>
          </cell>
        </row>
        <row r="20">
          <cell r="A20" t="str">
            <v>GTH-RG-01-</v>
          </cell>
          <cell r="B20" t="str">
            <v>Gestión del Talento Humano</v>
          </cell>
          <cell r="C20" t="str">
            <v>SG</v>
          </cell>
          <cell r="D20" t="str">
            <v>Secretaria_General</v>
          </cell>
          <cell r="E20" t="str">
            <v>SG</v>
          </cell>
          <cell r="F20" t="str">
            <v>GESTIÓN</v>
          </cell>
          <cell r="G20" t="str">
            <v>Gestionar el talento humano a través de la planeación, organización y ejecución de actividades de bienestar social e incentivos, Seguridad y Salud en el Trabajo, formación y capacitación, nómina y situaciones administrativas de conformidad con las políticas institucionales y normativa vigente, que favorezcan el desarrollo integral del Servidor Público, promoviendo el mejoramiento de la calidad de vida laboral que permita generar un entorno organizacional donde la persona pueda desarrollarse integralmente y aportar al cumplimiento de los objetivos institucionales.</v>
          </cell>
          <cell r="H20" t="str">
            <v>Inicia con la Planificación Estratégica del Talento Humano, para continuar con la ejecución de los diferentes planes requeridos para el ingreso, desarrollo integral, permanencia, situaciones administrativas y retiro, como ciclo normal del desarrollo de los servidores públicos en la UPIT.</v>
          </cell>
          <cell r="I20" t="str">
            <v>Posibilidad de pérdida Económica</v>
          </cell>
          <cell r="J20" t="str">
            <v>por dificultades en el cumplimiento de las actividades de los planes Institucionales (Capacitación, bienestar, Seguridad y Salud en el trabajo, vacantes)</v>
          </cell>
          <cell r="K20" t="str">
            <v>debido al no cumplimiento del cronograma de actividades.</v>
          </cell>
          <cell r="L20" t="str">
            <v>GTH-RG-01-C1</v>
          </cell>
          <cell r="M20" t="str">
            <v>Realiza seguimiento periódico al cronograma de actividades de los planes institucionales.</v>
          </cell>
        </row>
        <row r="21">
          <cell r="L21" t="str">
            <v>GTH-RG-01-C2</v>
          </cell>
          <cell r="M21" t="str">
            <v xml:space="preserve">Define roles y responsabilidades claras para las personas encargadas de la ejecución de las actividades. </v>
          </cell>
        </row>
        <row r="22">
          <cell r="L22" t="str">
            <v>GTH-RG-01-C3</v>
          </cell>
          <cell r="M22" t="str">
            <v xml:space="preserve">Identifica a tiempo las actividades que no se cumpliran para poder disponer de los recursos correspondientes en la entidad </v>
          </cell>
        </row>
        <row r="23">
          <cell r="A23" t="str">
            <v>GTH-RG-02-</v>
          </cell>
          <cell r="B23" t="str">
            <v>Gestión del Talento Humano</v>
          </cell>
          <cell r="C23" t="str">
            <v>SG</v>
          </cell>
          <cell r="D23" t="str">
            <v>Secretaria_General</v>
          </cell>
          <cell r="E23" t="str">
            <v>SG</v>
          </cell>
          <cell r="F23" t="str">
            <v>GESTIÓN</v>
          </cell>
          <cell r="G23" t="str">
            <v>Gestionar el talento humano a través de la planeación, organización y ejecución de actividades de bienestar social e incentivos, Seguridad y Salud en el Trabajo, formación y capacitación, nómina y situaciones administrativas de conformidad con las políticas institucionales y normativa vigente, que favorezcan el desarrollo integral del Servidor Público, promoviendo el mejoramiento de la calidad de vida laboral que permita generar un entorno organizacional donde la persona pueda desarrollarse integralmente y aportar al cumplimiento de los objetivos institucionales.</v>
          </cell>
          <cell r="H23" t="str">
            <v>Inicia con la Planificación Estratégica del Talento Humano, para continuar con la ejecución de los diferentes planes requeridos para el ingreso, desarrollo integral, permanencia, situaciones administrativas y retiro, como ciclo normal del desarrollo de los servidores públicos en la UPIT.</v>
          </cell>
          <cell r="I23" t="str">
            <v>Posibilidad de pérdida Económica</v>
          </cell>
          <cell r="J23" t="str">
            <v>por fuga de conocimiento de los servidores públicos</v>
          </cell>
          <cell r="K23" t="str">
            <v>debido a deficiencias en las estrategias internas que permitan la adecuada transferencia de conococimiento entre el personal.</v>
          </cell>
          <cell r="L23" t="str">
            <v>GTH-RG-02-C1</v>
          </cell>
          <cell r="M23" t="str">
            <v xml:space="preserve">Promover la cultura del conocimiento en la entidad. </v>
          </cell>
        </row>
        <row r="24">
          <cell r="A24" t="str">
            <v>GTH-RG-03-</v>
          </cell>
          <cell r="B24" t="str">
            <v>Gestión del Talento Humano</v>
          </cell>
          <cell r="C24" t="str">
            <v>SG</v>
          </cell>
          <cell r="D24" t="str">
            <v>Secretaria_General</v>
          </cell>
          <cell r="E24" t="str">
            <v>SG</v>
          </cell>
          <cell r="F24" t="str">
            <v>GESTIÓN</v>
          </cell>
          <cell r="G24" t="str">
            <v>Gestionar el talento humano a través de la planeación, organización y ejecución de actividades de bienestar social e incentivos, Seguridad y Salud en el Trabajo, formación y capacitación, nómina y situaciones administrativas de conformidad con las políticas institucionales y normativa vigente, que favorezcan el desarrollo integral del Servidor Público, promoviendo el mejoramiento de la calidad de vida laboral que permita generar un entorno organizacional donde la persona pueda desarrollarse integralmente y aportar al cumplimiento de los objetivos institucionales.</v>
          </cell>
          <cell r="H24" t="str">
            <v>Inicia con la Planificación Estratégica del Talento Humano, para continuar con la ejecución de los diferentes planes requeridos para el ingreso, desarrollo integral, permanencia, situaciones administrativas y retiro, como ciclo normal del desarrollo de los servidores públicos en la UPIT.</v>
          </cell>
          <cell r="I24" t="str">
            <v>Posibilidad de pérdida Económica y Reputacional</v>
          </cell>
          <cell r="J24" t="str">
            <v>por debilidades en el desarrollo de las actividades para fortalecer las  competencias  funcionales y transversales para el desarrollo integral del servidor público</v>
          </cell>
          <cell r="K24" t="str">
            <v>debido a la baja participación de los Servidores Públicos en las capacitaciones que se programan y ejecutan anualmente.</v>
          </cell>
          <cell r="L24" t="str">
            <v>GTH-RG-03-C1</v>
          </cell>
          <cell r="M24" t="str">
            <v xml:space="preserve">Realiza encuestas de satisfacción a los servidores públicos sobre las capacitaciones que se programan y ejecutan. </v>
          </cell>
        </row>
        <row r="25">
          <cell r="L25" t="str">
            <v>GTH-RG-03-C2</v>
          </cell>
          <cell r="M25" t="str">
            <v xml:space="preserve">Realizar un análisis de los resultados de las encuestas de satisfacción. </v>
          </cell>
        </row>
        <row r="26">
          <cell r="A26" t="str">
            <v>GTH-RG-04</v>
          </cell>
          <cell r="B26" t="str">
            <v>Gestión del Talento Humano</v>
          </cell>
          <cell r="C26" t="str">
            <v>SG</v>
          </cell>
          <cell r="D26" t="str">
            <v>Secretaria_General</v>
          </cell>
          <cell r="E26" t="str">
            <v>SG</v>
          </cell>
          <cell r="F26" t="str">
            <v>GESTIÓN</v>
          </cell>
          <cell r="G26" t="str">
            <v>Gestionar el talento humano a través de la planeación, organización y ejecución de actividades de bienestar social e incentivos, Seguridad y Salud en el Trabajo, formación y capacitación, nómina y situaciones administrativas de conformidad con las políticas institucionales y normativa vigente, que favorezcan el desarrollo integral del Servidor Público, promoviendo el mejoramiento de la calidad de vida laboral que permita generar un entorno organizacional donde la persona pueda desarrollarse integralmente y aportar al cumplimiento de los objetivos institucionales.</v>
          </cell>
          <cell r="H26" t="str">
            <v>Inicia con la Planificación Estratégica del Talento Humano, para continuar con la ejecución de los diferentes planes requeridos para el ingreso, desarrollo integral, permanencia, situaciones administrativas y retiro, como ciclo normal del desarrollo de los servidores públicos en la UPIT.</v>
          </cell>
          <cell r="I26" t="str">
            <v>Posibilidad de pérdida Económica y Reputacional</v>
          </cell>
          <cell r="J26" t="str">
            <v xml:space="preserve"> por el incumplimiento normativos asociados al SG-SST y ambientes y hábitos de vida saludables</v>
          </cell>
          <cell r="K26" t="str">
            <v>debido al desconocimiento de los requisitos legales del SG-SST por parte de los colaboradores que lideran el SG-SST.</v>
          </cell>
          <cell r="L26" t="str">
            <v>GTH-RG-04-C1</v>
          </cell>
          <cell r="M26" t="str">
            <v xml:space="preserve">Contar con profesional idoneo para todo lo relacionado con el SG - SST </v>
          </cell>
        </row>
        <row r="27">
          <cell r="A27" t="str">
            <v>GTH-RCO-O1-</v>
          </cell>
          <cell r="B27" t="str">
            <v>Gestión del Talento Humano</v>
          </cell>
          <cell r="C27" t="str">
            <v>SG</v>
          </cell>
          <cell r="D27" t="str">
            <v>Secretaria_General</v>
          </cell>
          <cell r="E27" t="str">
            <v>SG</v>
          </cell>
          <cell r="F27" t="str">
            <v xml:space="preserve">CORRUPCIÓN </v>
          </cell>
          <cell r="G27" t="str">
            <v>Gestionar el talento humano a través de la planeación, organización y ejecución de actividades de bienestar social e incentivos, Seguridad y Salud en el Trabajo, formación y capacitación, nómina y situaciones administrativas de conformidad con las políticas institucionales y normativa vigente, que favorezcan el desarrollo integral del Servidor Público, promoviendo el mejoramiento de la calidad de vida laboral que permita generar un entorno organizacional donde la persona pueda desarrollarse integralmente y aportar al cumplimiento de los objetivos institucionales.</v>
          </cell>
          <cell r="H27" t="str">
            <v>Inicia con la Planificación Estratégica del Talento Humano, para continuar con la ejecución de los diferentes planes requeridos para el ingreso, desarrollo integral, permanencia, situaciones administrativas y retiro, como ciclo normal del desarrollo de los servidores públicos en la UPIT.</v>
          </cell>
          <cell r="I27" t="str">
            <v>Omisión intencional</v>
          </cell>
          <cell r="J27" t="str">
            <v>de los requisitos para la liquidación de la nómina</v>
          </cell>
          <cell r="K27" t="str">
            <v>por parte de los profesionales que intervienen en la liquidación y pago de la nómina para beneficio propio o particular</v>
          </cell>
          <cell r="L27" t="str">
            <v>GTH-RCO-O1-C1</v>
          </cell>
          <cell r="M27" t="str">
            <v>aplica los controles operacionales asociados a la actividad se realiza de manera</v>
          </cell>
        </row>
        <row r="28">
          <cell r="L28" t="str">
            <v>GTH-RCO-O1-C2</v>
          </cell>
          <cell r="M28" t="str">
            <v>Realiza verificación de la información reportada en el aplicativo de nómina se realiza de manera</v>
          </cell>
        </row>
        <row r="29">
          <cell r="A29" t="str">
            <v>GTH-RCO-02-</v>
          </cell>
          <cell r="B29" t="str">
            <v>Gestión del Talento Humano</v>
          </cell>
          <cell r="C29" t="str">
            <v>SG</v>
          </cell>
          <cell r="D29" t="str">
            <v>Secretaria_General</v>
          </cell>
          <cell r="E29" t="str">
            <v>SG</v>
          </cell>
          <cell r="F29" t="str">
            <v xml:space="preserve">CORRUPCIÓN </v>
          </cell>
          <cell r="G29" t="str">
            <v>Gestionar el talento humano a través de la planeación, organización y ejecución de actividades de bienestar social e incentivos, Seguridad y Salud en el Trabajo, formación y capacitación, nómina y situaciones administrativas de conformidad con las políticas institucionales y normativa vigente, que favorezcan el desarrollo integral del Servidor Público, promoviendo el mejoramiento de la calidad de vida laboral que permita generar un entorno organizacional donde la persona pueda desarrollarse integralmente y aportar al cumplimiento de los objetivos institucionales.</v>
          </cell>
          <cell r="H29" t="str">
            <v>Inicia con la Planificación Estratégica del Talento Humano, para continuar con la ejecución de los diferentes planes requeridos para el ingreso, desarrollo integral, permanencia, situaciones administrativas y retiro, como ciclo normal del desarrollo de los servidores públicos en la UPIT.</v>
          </cell>
          <cell r="I29" t="str">
            <v>Vincular funcionarios en libre nombramiento y remoción,</v>
          </cell>
          <cell r="J29" t="str">
            <v>provisionales y temporales, sin el lleno de los requisitos legales</v>
          </cell>
          <cell r="K29" t="str">
            <v>,para beneficio propio y/o de terceros.</v>
          </cell>
          <cell r="L29" t="str">
            <v>GTH-RCO-02-C1</v>
          </cell>
          <cell r="M29" t="str">
            <v>Realiza revisión de los soportes para identificar si cumple con los requitos para el cargo</v>
          </cell>
        </row>
        <row r="30">
          <cell r="L30" t="str">
            <v>GTH-RCO-02-C2</v>
          </cell>
          <cell r="M30" t="str">
            <v>Asesor Talento Humano Realiza verificación de los soportes para identificar si cumple con los requisitos para el cargo cada vez que se requiere</v>
          </cell>
        </row>
        <row r="31">
          <cell r="A31" t="str">
            <v>EM-RG-01</v>
          </cell>
          <cell r="B31" t="str">
            <v>Estudios y Modelación</v>
          </cell>
          <cell r="C31" t="str">
            <v>SEM</v>
          </cell>
          <cell r="D31" t="str">
            <v xml:space="preserve"> Subdirección_Estudios_ Modelación  </v>
          </cell>
          <cell r="E31" t="str">
            <v>SEM</v>
          </cell>
          <cell r="F31" t="str">
            <v>GESTIÓN</v>
          </cell>
          <cell r="G31" t="str">
            <v>Adelantar estudios y análisis técnicos, necesarios para una planeación de infraestructura de transporte que permita un desarrollo sostenible del país en lo social, ambiental, financiero y económico.</v>
          </cell>
          <cell r="H31" t="str">
            <v>El proceso inicia con la recepción de solicitudes para realizar estudios y/o análisis técnicos y finaliza con la entrega de información insumo para la planeación de infraestructura de transporte, a la Subdirección de Formulación y Evaluación</v>
          </cell>
          <cell r="I31" t="str">
            <v>Posibilidad de pérdida Reputacional</v>
          </cell>
          <cell r="J31" t="str">
            <v>Por la falencia en conocimientos especializados, información insuficiente y/o herramientas inadecuadas, comprometiendo la integridad y confiabilidad del modelo de transporte</v>
          </cell>
          <cell r="K31" t="str">
            <v>Debido a la implementación de prácticas no alineadas con estándares técnicos adecuados durante el proceso de modelación.</v>
          </cell>
          <cell r="L31" t="str">
            <v>EM-RG-01-C1</v>
          </cell>
          <cell r="M31" t="str">
            <v xml:space="preserve">Seleccionar el personal del equipo de modelación con la experticia del manejo del software y análisis de información.
</v>
          </cell>
        </row>
        <row r="32">
          <cell r="L32" t="str">
            <v>EM-RG-01-C2</v>
          </cell>
          <cell r="M32" t="str">
            <v>Usar herramientas técnicas para la realización de estudios y análisis técnicos con el propósito de asegurar la integridad y confiabilidad del modelo de transporte.</v>
          </cell>
        </row>
        <row r="33">
          <cell r="A33" t="str">
            <v>EM-RG-02</v>
          </cell>
          <cell r="B33" t="str">
            <v>Estudios y Modelación</v>
          </cell>
          <cell r="C33" t="str">
            <v>SEM</v>
          </cell>
          <cell r="D33" t="str">
            <v xml:space="preserve"> Subdirección_Estudios_ Modelación  </v>
          </cell>
          <cell r="E33" t="str">
            <v>SEM</v>
          </cell>
          <cell r="F33" t="str">
            <v>GESTIÓN</v>
          </cell>
          <cell r="G33" t="str">
            <v>Adelantar estudios y análisis técnicos, necesarios para una planeación de infraestructura de transporte que permita un desarrollo sostenible del país en lo social, ambiental, financiero y económico.</v>
          </cell>
          <cell r="H33" t="str">
            <v>El proceso inicia con la recepción de solicitudes para realizar estudios y/o análisis técnicos y finaliza con la entrega de información insumo para la planeación de infraestructura de transporte, a la Subdirección de Formulación y Evaluación</v>
          </cell>
          <cell r="I33" t="str">
            <v>Posibilidad de pérdida Reputacional</v>
          </cell>
          <cell r="J33" t="str">
            <v>Por bajos lineamientos en la elaboración de estudios y análisis técnicos</v>
          </cell>
          <cell r="K33" t="str">
            <v>Debido a la elaboración de estudios técnicos que no cuenten con estandares.</v>
          </cell>
          <cell r="L33" t="str">
            <v>EM-RG-02-C1</v>
          </cell>
          <cell r="M33" t="str">
            <v>Definir los lineamientos técnicos por especialidad, para la elaboración de estudios y análisis técnicos.</v>
          </cell>
        </row>
        <row r="34">
          <cell r="A34" t="str">
            <v>EM-RCO-01</v>
          </cell>
          <cell r="B34" t="str">
            <v>Estudios y Modelación</v>
          </cell>
          <cell r="C34" t="str">
            <v>SEM</v>
          </cell>
          <cell r="D34" t="str">
            <v xml:space="preserve"> Subdirección_Estudios_ Modelación  </v>
          </cell>
          <cell r="E34" t="str">
            <v>SEM</v>
          </cell>
          <cell r="F34" t="str">
            <v xml:space="preserve">CORRUPCIÓN </v>
          </cell>
          <cell r="G34" t="str">
            <v>Adelantar estudios y análisis técnicos, necesarios para una planeación de infraestructura de transporte que permita un desarrollo sostenible del país en lo social, ambiental, financiero y económico.</v>
          </cell>
          <cell r="H34" t="str">
            <v>El proceso inicia con la recepción de solicitudes para realizar estudios y/o análisis técnicos y finaliza con la entrega de información insumo para la planeación de infraestructura de transporte, a la Subdirección de Formulación y Evaluación</v>
          </cell>
          <cell r="I34" t="str">
            <v>Posibilidad de pérdida Reputacional</v>
          </cell>
          <cell r="J34" t="str">
            <v>por uso indebido de la información y/o extralimitación en las competencias asignadas</v>
          </cell>
          <cell r="K34" t="str">
            <v>derivado de suministrar información privilegiada con la intención de favorecer a un tercero o para beneficio propio.</v>
          </cell>
          <cell r="L34" t="str">
            <v>EM-RCO-O1-C1</v>
          </cell>
          <cell r="M34" t="str">
            <v>Realizar entrega de la información oficial desde los lineamientos establecidos por Gestión Documental y los demas canales de comunicación oficiales.</v>
          </cell>
        </row>
        <row r="35">
          <cell r="A35" t="str">
            <v>FE-RG-01</v>
          </cell>
          <cell r="B35" t="str">
            <v>Formulación y Evaluación</v>
          </cell>
          <cell r="C35" t="str">
            <v>SFE</v>
          </cell>
          <cell r="D35" t="str">
            <v>Subdirección_Fomulación_Evaluación</v>
          </cell>
          <cell r="E35" t="str">
            <v>SFE</v>
          </cell>
          <cell r="F35" t="str">
            <v>GESTIÓN</v>
          </cell>
          <cell r="G35" t="str">
            <v>Elaborar y actualizar el Plan de Infraestructura de Transporte teniendo en cuenta el contexto nacional, las políticas y directrices del  Gobierno Nacional, para un desarrollo sostenible del país en lo social, ambiental y económico.</v>
          </cell>
          <cell r="H35" t="str">
            <v>Inicia con la coordinación de entidades públicas del orden nacional y territorial con incidencia en materia de infraestructura de transporte y finaliza con la divulgación de buenas prácticas existentes y/o adoptadas, en materia de formulación y evaluación de proyectos o programas de infraestructura de transporte.</v>
          </cell>
          <cell r="I35" t="str">
            <v>Posibilidad de pérdida Reputacional</v>
          </cell>
          <cell r="J35" t="str">
            <v>por deficiencia en la evaluación de las fases de ejecución del Plan de Infraestructura de Transporte y demás actividades a cargo del proceso de Formulación y Evaluación</v>
          </cell>
          <cell r="K35" t="str">
            <v>debido a la falta de definición de procedimientos que garanticen la rigurosidad técnica</v>
          </cell>
          <cell r="L35" t="str">
            <v>FE-RG-01-C1</v>
          </cell>
          <cell r="M35" t="str">
            <v>Efectuar reuniones periódicas para revisar y socializar los avances y las sinergias en la formulación, asegurando la alineación con los objetivos y la identificación temprana de posibles desviaciones</v>
          </cell>
        </row>
        <row r="36">
          <cell r="A36" t="str">
            <v>FE-RG-02</v>
          </cell>
          <cell r="B36" t="str">
            <v>Formulación y Evaluación</v>
          </cell>
          <cell r="C36" t="str">
            <v>SFE</v>
          </cell>
          <cell r="D36" t="str">
            <v>Subdirección_Fomulación_Evaluación</v>
          </cell>
          <cell r="E36" t="str">
            <v>SFE</v>
          </cell>
          <cell r="F36" t="str">
            <v>GESTIÓN</v>
          </cell>
          <cell r="G36" t="str">
            <v>Elaborar y actualizar el Plan de Infraestructura de Transporte teniendo en cuenta el contexto nacional, las políticas y directrices del  Gobierno Nacional, para un desarrollo sostenible del país en lo social, ambiental y económico.</v>
          </cell>
          <cell r="H36" t="str">
            <v>Inicia con la coordinación de entidades públicas del orden nacional y territorial con incidencia en materia de infraestructura de transporte y finaliza con la divulgación de buenas prácticas existentes y/o adoptadas, en materia de formulación y evaluación de proyectos o programas de infraestructura de transporte.</v>
          </cell>
          <cell r="I36" t="str">
            <v>Posibilidad de pérdida Económica y Reputacional</v>
          </cell>
          <cell r="J36" t="str">
            <v xml:space="preserve">por estructurar proyectos no articulados al Plan Maestro de Transporte Intermodal, planificación de la infraestructura, lineamientos de la entidad y/o necesidades de los usuarios </v>
          </cell>
          <cell r="K36" t="str">
            <v>debido a deficiencias en la recolección y análisis de la información requerida para la definición del alcance real del proyecto</v>
          </cell>
          <cell r="L36" t="str">
            <v>FE-RG-02-C1</v>
          </cell>
          <cell r="M36" t="str">
            <v>Efectuar reuniones de planificación para definir el alcance y las especificaciones técnicas de los proyectos a estructurar, estableciendo el cronograma y asegurando que se aseguren los lineamientos de la entidad y las necesidades de los usuarios.</v>
          </cell>
        </row>
        <row r="37">
          <cell r="A37" t="str">
            <v>FE-RG-03</v>
          </cell>
          <cell r="B37" t="str">
            <v>Formulación y Evaluación</v>
          </cell>
          <cell r="C37" t="str">
            <v>SFE</v>
          </cell>
          <cell r="D37" t="str">
            <v>Subdirección_Fomulación_Evaluación</v>
          </cell>
          <cell r="E37" t="str">
            <v>SFE</v>
          </cell>
          <cell r="F37" t="str">
            <v>GESTIÓN</v>
          </cell>
          <cell r="G37" t="str">
            <v>Elaborar y actualizar el Plan de Infraestructura de Transporte teniendo en cuenta el contexto nacional, las políticas y directrices del  Gobierno Nacional, para un desarrollo sostenible del país en lo social, ambiental y económico.</v>
          </cell>
          <cell r="H37" t="str">
            <v>Inicia con la coordinación de entidades públicas del orden nacional y territorial con incidencia en materia de infraestructura de transporte y finaliza con la divulgación de buenas prácticas existentes y/o adoptadas, en materia de formulación y evaluación de proyectos o programas de infraestructura de transporte.</v>
          </cell>
          <cell r="I37" t="str">
            <v>Posibilidad de pérdida Económica y Reputacional</v>
          </cell>
          <cell r="J37" t="str">
            <v xml:space="preserve">por formulación del Plan de Infraestructura de Transporte sin tener en cuenta la interacción del entorno  </v>
          </cell>
          <cell r="K37" t="str">
            <v>debido a la no coordinación técnica con el ordenamiento territorial del área de influencia de la infraestructura de transporte</v>
          </cell>
          <cell r="L37" t="str">
            <v>FE-RG-03-C1</v>
          </cell>
          <cell r="M37" t="str">
            <v>Socializar las evaluaciones, incluyendo los parámetros que conducen a los resultados de las evaluaciones socioeconómicas de los proyectos liderados por la subdirección</v>
          </cell>
        </row>
        <row r="38">
          <cell r="A38" t="str">
            <v>FE-RG-04</v>
          </cell>
          <cell r="B38" t="str">
            <v>Formulación y Evaluación</v>
          </cell>
          <cell r="C38" t="str">
            <v>SFE</v>
          </cell>
          <cell r="D38" t="str">
            <v>Subdirección_Fomulación_Evaluación</v>
          </cell>
          <cell r="E38" t="str">
            <v>SFE</v>
          </cell>
          <cell r="F38" t="str">
            <v>GESTIÓN</v>
          </cell>
          <cell r="G38" t="str">
            <v>Elaborar y actualizar el Plan de Infraestructura de Transporte teniendo en cuenta el contexto nacional, las políticas y directrices del  Gobierno Nacional, para un desarrollo sostenible del país en lo social, ambiental y económico.</v>
          </cell>
          <cell r="H38" t="str">
            <v>Inicia con la coordinación de entidades públicas del orden nacional y territorial con incidencia en materia de infraestructura de transporte y finaliza con la divulgación de buenas prácticas existentes y/o adoptadas, en materia de formulación y evaluación de proyectos o programas de infraestructura de transporte.</v>
          </cell>
          <cell r="I38" t="str">
            <v>Posibilidad de pérdida Económica y Reputacional</v>
          </cell>
          <cell r="J38" t="str">
            <v xml:space="preserve">por realizar recomendaciones deficientes o erroneas </v>
          </cell>
          <cell r="K38" t="str">
            <v>debido a que no se cuenta con una amplia recopilación y análisis de información</v>
          </cell>
          <cell r="L38" t="str">
            <v>FE-RG-04-C1</v>
          </cell>
          <cell r="M38" t="str">
            <v>Ejecutar una debida diligencia en la recopilación de insumos e información actualizada de fuentes oficiales, efectuando recomendaciones basadas en datos con menor incertidumbre.</v>
          </cell>
        </row>
        <row r="39">
          <cell r="A39" t="str">
            <v>FE-RCO-01</v>
          </cell>
          <cell r="B39" t="str">
            <v>Formulación y Evaluación</v>
          </cell>
          <cell r="C39" t="str">
            <v>SFE</v>
          </cell>
          <cell r="D39" t="str">
            <v>Subdirección_Fomulación_Evaluación</v>
          </cell>
          <cell r="E39" t="str">
            <v>SFE</v>
          </cell>
          <cell r="F39" t="str">
            <v xml:space="preserve">CORRUPCIÓN </v>
          </cell>
          <cell r="G39" t="str">
            <v>Elaborar y actualizar el Plan de Infraestructura de Transporte teniendo en cuenta el contexto nacional, las políticas y directrices del  Gobierno Nacional, para un desarrollo sostenible del país en lo social, ambiental y económico.</v>
          </cell>
          <cell r="H39" t="str">
            <v>Inicia con la coordinación de entidades públicas del orden nacional y territorial con incidencia en materia de infraestructura de transporte y finaliza con la divulgación de buenas prácticas existentes y/o adoptadas, en materia de formulación y evaluación de proyectos o programas de infraestructura de transporte.</v>
          </cell>
          <cell r="I39" t="str">
            <v>Posibilidad de pérdida Reputacional</v>
          </cell>
          <cell r="J39" t="str">
            <v>por uso indebido de la información y/o extralimitación en las competencias asignadas</v>
          </cell>
          <cell r="K39" t="str">
            <v>derivado de suministrar información privilegiada con la intención de favorecer a un tercero o para beneficio propio.</v>
          </cell>
          <cell r="L39" t="str">
            <v>FE-RCO-O1-C1</v>
          </cell>
          <cell r="M39" t="str">
            <v>Asegurar la entrega de la información oficial según los lineamientos de Gestión Documental y los canales de comunicación oficiales, garantizando la conformidad con los procedimientos establecidos y la trazabilidad de los documentos.</v>
          </cell>
        </row>
        <row r="40">
          <cell r="A40" t="str">
            <v>GJ-RG-01</v>
          </cell>
          <cell r="B40" t="str">
            <v>Gestión Jurídica</v>
          </cell>
          <cell r="C40" t="str">
            <v xml:space="preserve">OAJ </v>
          </cell>
          <cell r="D40" t="str">
            <v>Oficina _Asesora_Juridica</v>
          </cell>
          <cell r="E40" t="str">
            <v xml:space="preserve">OAJ </v>
          </cell>
          <cell r="F40" t="str">
            <v>GESTIÓN</v>
          </cell>
          <cell r="G40" t="str">
            <v xml:space="preserve">Ejercer la defensa judicial y extrajudicial de la Entidad, desarrollando las actuaciones judiciales requeridas para defenderlos intereses de la UPIT; asesorar a las dependencias de la entidad en los asuntos de carácter jurídico, emitiendo conceptos cuando así le sean requeridos; resolver las consultas y peticiones de carácter jurídico elevadas a la Unidad, tramitándolas en los términos conforme a su naturaleza y disposiciones legales aplicables y participar en la elaboración de proyectos de ley y actos administrativos que requiera la Unidad ejerciendo el control de legalidad. </v>
          </cell>
          <cell r="H40" t="str">
            <v xml:space="preserve">Inicia con el desarrollo de actividades de naturaleza jurídica que son ejecutadas desde una perspectiva consultiva y de asesoramiento a las dependencias de la entidad y finaliza con la emisión de conceptos, control de legalidad de actos administrativos, orientación jurídica y representación judicial y extrajudicial a la Entidad. </v>
          </cell>
          <cell r="I40" t="str">
            <v>Posibilidad de pérdida Económica y Reputacional</v>
          </cell>
          <cell r="J40" t="str">
            <v>por inadeacueda defensa judicial de los intereses de la entidad,</v>
          </cell>
          <cell r="K40" t="str">
            <v>por no realizar de manera opórtuna el seguimiento de los procesos judiciales.</v>
          </cell>
          <cell r="L40" t="str">
            <v>GJ-RG-01-C1</v>
          </cell>
          <cell r="M40" t="str">
            <v>realiza seguimiento al cumplimiento de las actividades realizadas por parte de los abogados designados por la 
entidad para la defensa jurídica, con el fin de verificar que se ajusten a la línea de defensa dada por la OAJ y el comité de conciliación; En caso de que se detecte una actividad irregular realizada por el abogado designado, se inician las acciones pertinentes para definir su responsabilidad. Como evidencia del control se emite el reporte generado por el rol de Jefe de la Oficina Asesora Jurídica en el sistema eKOGUI</v>
          </cell>
        </row>
        <row r="41">
          <cell r="A41" t="str">
            <v>GJ-RG-02</v>
          </cell>
          <cell r="B41" t="str">
            <v>Gestión Jurídica</v>
          </cell>
          <cell r="C41" t="str">
            <v xml:space="preserve">OAJ </v>
          </cell>
          <cell r="D41" t="str">
            <v>Oficina _Asesora_Juridica</v>
          </cell>
          <cell r="E41" t="str">
            <v xml:space="preserve">OAJ </v>
          </cell>
          <cell r="F41" t="str">
            <v>GESTIÓN</v>
          </cell>
          <cell r="G41" t="str">
            <v xml:space="preserve">Ejercer la defensa judicial y extrajudicial de la Entidad, desarrollando las actuaciones judiciales requeridas para defenderlos intereses de la UPIT; asesorar a las dependencias de la entidad en los asuntos de carácter jurídico, emitiendo conceptos cuando así le sean requeridos; resolver las consultas y peticiones de carácter jurídico elevadas a la Unidad, tramitándolas en los términos conforme a su naturaleza y disposiciones legales aplicables y participar en la elaboración de proyectos de ley y actos administrativos que requiera la Unidad ejerciendo el control de legalidad. </v>
          </cell>
          <cell r="H41" t="str">
            <v xml:space="preserve">Inicia con el desarrollo de actividades de naturaleza jurídica que son ejecutadas desde una perspectiva consultiva y de asesoramiento a las dependencias de la entidad y finaliza con la emisión de conceptos, control de legalidad de actos administrativos, orientación jurídica y representación judicial y extrajudicial a la Entidad. </v>
          </cell>
          <cell r="I41" t="str">
            <v>Posibilidad de pérdida Económica y Reputacional</v>
          </cell>
          <cell r="J41" t="str">
            <v>por inadecuada defensa judicial de los intereses de la entidad,</v>
          </cell>
          <cell r="K41" t="str">
            <v>por no contar con el personal idoneo al darse respuesta por la entidad en los procesos judiciales</v>
          </cell>
          <cell r="L41" t="str">
            <v>GJ-RG-02-C1</v>
          </cell>
          <cell r="M41" t="str">
            <v>revisará la hoja de vida del aspirante y por parte del GIT de Talento Humano se verificará el cumplimiento de los requisitos mínimos exigidos en el Manual de Funciones. En caso de que se realice contratación, el  Jefe de la Oficina Asesora Jurídica incluirá en los estudios previos el perfil del abogado que se requiere. 
Lo anterior con el fin de que en cualquiera de los dos casos se garantice contar con el personal idóneo para la adecuada defensa judicial de la entidad. Como evidencia de la aplicación del control se genera el formato verificación de Cumplimiento de Requisitos o el Formato de verificación hoja de vida y requisitos prestación de servicios profesionales y apoyo a la Gestión suscrito por el jefe de la OAJ y/o talento humano según corresponda. En caso de que los profesionales abogados no reúnan los requisitos exigidos no se realizará su vinculación o contratación</v>
          </cell>
        </row>
        <row r="42">
          <cell r="A42" t="str">
            <v>GJ-RCO-01</v>
          </cell>
          <cell r="B42" t="str">
            <v>Gestión Jurídica</v>
          </cell>
          <cell r="C42" t="str">
            <v xml:space="preserve">OAJ </v>
          </cell>
          <cell r="D42" t="str">
            <v>Oficina _Asesora_Juridica</v>
          </cell>
          <cell r="E42" t="str">
            <v xml:space="preserve">OAJ </v>
          </cell>
          <cell r="F42" t="str">
            <v xml:space="preserve">CORRUPCIÓN </v>
          </cell>
          <cell r="G42" t="str">
            <v xml:space="preserve">Ejercer la defensa judicial y extrajudicial de la Entidad, desarrollando las actuaciones judiciales requeridas para defenderlos intereses de la UPIT; asesorar a las dependencias de la entidad en los asuntos de carácter jurídico, emitiendo conceptos cuando así le sean requeridos; resolver las consultas y peticiones de carácter jurídico elevadas a la Unidad, tramitándolas en los términos conforme a su naturaleza y disposiciones legales aplicables y participar en la elaboración de proyectos de ley y actos administrativos que requiera la Unidad ejerciendo el control de legalidad. </v>
          </cell>
          <cell r="H42" t="str">
            <v xml:space="preserve">Inicia con el desarrollo de actividades de naturaleza jurídica que son ejecutadas desde una perspectiva consultiva y de asesoramiento a las dependencias de la entidad y finaliza con la emisión de conceptos, control de legalidad de actos administrativos, orientación jurídica y representación judicial y extrajudicial a la Entidad. </v>
          </cell>
          <cell r="I42" t="str">
            <v xml:space="preserve">
El o los abogados asignados para la defensa juridica de la Unidad, </v>
          </cell>
          <cell r="J42" t="str">
            <v xml:space="preserve">que en ejercico de la representacion judicial </v>
          </cell>
          <cell r="K42" t="str">
            <v>generen un provecho para si o para un tercero  de las actuaciones en el  curso del  proceso judicial</v>
          </cell>
          <cell r="L42" t="str">
            <v>GJ-RCO-O1-C1</v>
          </cell>
          <cell r="M42" t="str">
            <v xml:space="preserve"> realiza seguimiento al cumplimiento de las actividades realizadas por parte de los abogados designados por la 
entidad para la defensa jurídica, con el fin de verificar que se ajusten a la línea de defensa dada por la OAJ y el comité de conciliación; En caso de que se detecte una actividad irregular realizada por el abogado designado, se inician las acciones pertinentes para definir su responsabilidad. Como evidencia del control se emite el reporte generado en el sistema eKOGUI </v>
          </cell>
        </row>
        <row r="43">
          <cell r="A43" t="str">
            <v>GF-RG-01</v>
          </cell>
          <cell r="B43" t="str">
            <v xml:space="preserve">Gestión Financiera </v>
          </cell>
          <cell r="C43" t="str">
            <v>SG</v>
          </cell>
          <cell r="D43" t="str">
            <v>Secretaria_General</v>
          </cell>
          <cell r="E43" t="str">
            <v>SG</v>
          </cell>
          <cell r="F43" t="str">
            <v>GESTIÓN</v>
          </cell>
          <cell r="G43" t="str">
            <v>Administrar, registrar y controlar las operaciones relacionadas con la ejecución del presupuesto aprobado y/o asignado a la Entidad, garantizando el registro y el pago y/o erogaciones de las obligaciones mediante el cumplimiento de la normatividad tributaria, contable y de pagaduría, generando los estados financieros de la UPIT, con el fin de dar a conocer en forma oportuna y veraz, el estado financiero, presupuestal y contable de la entidad, conforme a la normatividad vigente</v>
          </cell>
          <cell r="H43" t="str">
            <v>Inicia con la planeación presupuestal, seguido de la recepción del presupuesto aprobado y/o asignado, continua con la programación y ejecución de la cadena presupuestal tanto de egresos como de ingresos y finaliza con la presentación de los estados financieros</v>
          </cell>
          <cell r="I43" t="str">
            <v>Posibilidad de pérdida Económica y Reputacional</v>
          </cell>
          <cell r="J43" t="str">
            <v>por incumplimiento de la norma en la expedición de  los Certificados de Disponibilidad Presupuestal  - CDP y Registros Presupuestales de Compromiso RP de hechos cumplidos,</v>
          </cell>
          <cell r="K43" t="str">
            <v>debido a desconocimiento de la norma que prohíbe hechos cumplidos de contratos, viáticos y aquellos que busquen amparar entrega de bienes o servicios sin los requisitos de ley.</v>
          </cell>
          <cell r="L43" t="str">
            <v>GF-RG-01-C1</v>
          </cell>
          <cell r="M43" t="str">
            <v>valida la información y soportes remitidos por las áreas  por control Doc para la expedición de CDP y RP.</v>
          </cell>
        </row>
        <row r="44">
          <cell r="A44" t="str">
            <v>GF-RG-02</v>
          </cell>
          <cell r="B44" t="str">
            <v xml:space="preserve">Gestión Financiera </v>
          </cell>
          <cell r="C44" t="str">
            <v>SG</v>
          </cell>
          <cell r="D44" t="str">
            <v>Secretaria_General</v>
          </cell>
          <cell r="E44" t="str">
            <v>SG</v>
          </cell>
          <cell r="F44" t="str">
            <v>GESTIÓN</v>
          </cell>
          <cell r="G44" t="str">
            <v>Administrar, registrar y controlar las operaciones relacionadas con la ejecución del presupuesto aprobado y/o asignado a la Entidad, garantizando el registro y el pago y/o erogaciones de las obligaciones mediante el cumplimiento de la normatividad tributaria, contable y de pagaduría, generando los estados financieros de la UPIT, con el fin de dar a conocer en forma oportuna y veraz, el estado financiero, presupuestal y contable de la entidad, conforme a la normatividad vigente</v>
          </cell>
          <cell r="H44" t="str">
            <v>Inicia con la planeación presupuestal, seguido de la recepción del presupuesto aprobado y/o asignado, continua con la programación y ejecución de la cadena presupuestal tanto de egresos como de ingresos y finaliza con la presentación de los estados financieros</v>
          </cell>
          <cell r="I44" t="str">
            <v>Posibilidad de pérdida Económica y Reputacional</v>
          </cell>
          <cell r="J44" t="str">
            <v>por sanciones y mala calificación por parte de Min Hacienda, ocasionado por la imposibilidad en la ejecución del PAC asignado,</v>
          </cell>
          <cell r="K44" t="str">
            <v>debido al desconocimiento de la norma o por errores en la planeación de las dependencias.</v>
          </cell>
          <cell r="L44" t="str">
            <v>GF-RG-02-C1</v>
          </cell>
          <cell r="M44" t="str">
            <v>establece las fechas para realizar las solicitudes del PAC mensual Para realizar seguimiento al cumplimiento  de la programación de pagos y genera los indicadores del PAC no utilizado para controlar que se esté ejecutando los recursos.</v>
          </cell>
        </row>
        <row r="45">
          <cell r="L45" t="str">
            <v>GF-RG-02-C2</v>
          </cell>
          <cell r="M45" t="str">
            <v>Verifica que las cuentas radicadas cuenten con PAC solicitado</v>
          </cell>
        </row>
        <row r="46">
          <cell r="A46" t="str">
            <v>GC-RF-01</v>
          </cell>
          <cell r="B46" t="str">
            <v>Gestión Contractual</v>
          </cell>
          <cell r="C46" t="str">
            <v>SG</v>
          </cell>
          <cell r="D46" t="str">
            <v>Secretaria_General</v>
          </cell>
          <cell r="E46" t="str">
            <v>SG</v>
          </cell>
          <cell r="F46" t="str">
            <v>GESTIÓN</v>
          </cell>
          <cell r="G46" t="str">
            <v xml:space="preserve">Gestionar, mediante el desarrollo de las modalidades de selección contractual, la adquisición de los bienes y servicios requeridos por la entidad para atender las necesidades previstas en el Plan Anual de Adquisiciones en cumplimiento de su misionalidad y de 
su funcionamiento. Todo de acuerdo con el Manual de contratación y la normatividad vigente. </v>
          </cell>
          <cell r="H46" t="str">
            <v xml:space="preserve">Inicia con la solicitud de contratación de las áreas que generan la necesidad, previa estructuración técnica del proceso y verificación del PAA y culmina con la liquidación y/o acta de cierre contractual según corresponda. </v>
          </cell>
          <cell r="I46" t="str">
            <v>Posibilidad Económica</v>
          </cell>
          <cell r="J46" t="str">
            <v xml:space="preserve">por sanciones de entes de control en los procesos de contratación, </v>
          </cell>
          <cell r="K46" t="str">
            <v>debido al incumplimiento de los requisitos mínimos de los documentos y procesos precontractuales, contractuales y postcontractuales, por la omisión en la verificación de requisitos por parte de los profesionales  que intervienen en el proceso.</v>
          </cell>
          <cell r="L46" t="str">
            <v>GC-RF-01-C1</v>
          </cell>
          <cell r="M46" t="str">
            <v xml:space="preserve"> realizan verificación de los documentos, requisitos, y actividades a lolargo de la gestión contractual
</v>
          </cell>
        </row>
        <row r="47">
          <cell r="A47" t="str">
            <v>GC-RG-02</v>
          </cell>
          <cell r="B47" t="str">
            <v>Gestión Contractual</v>
          </cell>
          <cell r="C47" t="str">
            <v>SG</v>
          </cell>
          <cell r="D47" t="str">
            <v>Secretaria_General</v>
          </cell>
          <cell r="E47" t="str">
            <v>SG</v>
          </cell>
          <cell r="F47" t="str">
            <v>GESTIÓN</v>
          </cell>
          <cell r="G47" t="str">
            <v xml:space="preserve">Gestionar, mediante el desarrollo de las modalidades de selección contractual, la adquisición de los bienes y servicios requeridos por la entidad para atender las necesidades previstas en el Plan Anual de Adquisiciones en cumplimiento de su misionalidad y de 
su funcionamiento. Todo de acuerdo con el Manual de contratación y la normatividad vigente. </v>
          </cell>
          <cell r="H47" t="str">
            <v xml:space="preserve">Inicia con la solicitud de contratación de las áreas que generan la necesidad, previa estructuración técnica del proceso y verificación del PAA y culmina con la liquidación y/o acta de cierre contractual según corresponda. </v>
          </cell>
          <cell r="I47" t="str">
            <v>Posibilidad de pérdida Reputacional</v>
          </cell>
          <cell r="J47" t="str">
            <v>por reprocesos en el tramite de la gestión contractual</v>
          </cell>
          <cell r="K47" t="str">
            <v xml:space="preserve"> debido a una equivocada identificación de la modalidad  de selección</v>
          </cell>
          <cell r="L47" t="str">
            <v>GC-RG-02-C1</v>
          </cell>
          <cell r="M47" t="str">
            <v xml:space="preserve">Realiza acompañamiento para revisar y adecuar la modalidad de selección acorde al manual de contratación vigente o de la entidad </v>
          </cell>
        </row>
        <row r="48">
          <cell r="A48" t="str">
            <v>GC-RCO-01</v>
          </cell>
          <cell r="B48" t="str">
            <v>Gestión Contractual</v>
          </cell>
          <cell r="C48" t="str">
            <v>SG</v>
          </cell>
          <cell r="D48" t="str">
            <v>Secretaria_General</v>
          </cell>
          <cell r="E48" t="str">
            <v>SG</v>
          </cell>
          <cell r="F48" t="str">
            <v xml:space="preserve">CORRUPCIÓN </v>
          </cell>
          <cell r="G48" t="str">
            <v xml:space="preserve">Gestionar, mediante el desarrollo de las modalidades de selección contractual, la adquisición de los bienes y servicios requeridos por la entidad para atender las necesidades previstas en el Plan Anual de Adquisiciones en cumplimiento de su misionalidad y de 
su funcionamiento. Todo de acuerdo con el Manual de contratación y la normatividad vigente. </v>
          </cell>
          <cell r="H48" t="str">
            <v xml:space="preserve">Inicia con la solicitud de contratación de las áreas que generan la necesidad, previa estructuración técnica del proceso y verificación del PAA y culmina con la liquidación y/o acta de cierre contractual según corresponda. </v>
          </cell>
          <cell r="I48" t="str">
            <v>Omisión Intencional de los pasos y actividades</v>
          </cell>
          <cell r="J48" t="str">
            <v xml:space="preserve"> en las etapas de la gestión contractual, por parte de los profesionales de gestión Contractual y supervisor</v>
          </cell>
          <cell r="K48" t="str">
            <v xml:space="preserve"> con el objetivo de obtener un beneficio propio o beneficiar hacia un tercero.</v>
          </cell>
          <cell r="L48" t="str">
            <v>GC-RCO-O1-C1</v>
          </cell>
          <cell r="M48" t="str">
            <v>define los roles y organiza la disbución de los profesionales que apoyan las dependencias y/o temas de la entidad, en matriz de seguimiento de los procesos contractuales</v>
          </cell>
        </row>
        <row r="49">
          <cell r="A49" t="str">
            <v>GA-RG-01</v>
          </cell>
          <cell r="B49" t="str">
            <v xml:space="preserve">Gestión Administrativa </v>
          </cell>
          <cell r="C49" t="str">
            <v>SG</v>
          </cell>
          <cell r="D49" t="str">
            <v>Secretaria_General</v>
          </cell>
          <cell r="E49" t="str">
            <v>SG</v>
          </cell>
          <cell r="F49" t="str">
            <v>GESTIÓN</v>
          </cell>
          <cell r="G49" t="str">
            <v>Gestionar y administrar los servicios, bienes muebles e inmuebles y transporte de la Unidad de Planeación de Infraestructura de Transporte garantizando su mantenimiento y custodia contribuyendo en la eficiencia y sostenibilidad de los recursos.</v>
          </cell>
          <cell r="H49" t="str">
            <v>Inicia con la identificación de necesidades de servicios, bienes muebles e inmuebles y transporte, siguiendo con la verificación de disponibilidad y asignación a los servidores públicos y posterior manifestación a satisfacción, continúa con el control, custodia y proceso de baja de los bienes en desuso por obsolescencia.</v>
          </cell>
          <cell r="I49" t="str">
            <v>Posibilidad de pérdida Reputacional</v>
          </cell>
          <cell r="J49" t="str">
            <v xml:space="preserve">por sanciones ocasionadas por desactualización de información registrada en base de datos de control de inventarios, </v>
          </cell>
          <cell r="K49" t="str">
            <v>debido a la alta rotación del personal (funcionarios y contratistas)  o perdida de elementos del almacén.</v>
          </cell>
          <cell r="L49" t="str">
            <v>GA-RG-01-C1</v>
          </cell>
          <cell r="M49" t="str">
            <v>Realiza registro, control y seguimiento del inventario de bienes muebles de la entidad en los formatos correspondientes de manera mensual, con el fin de prevenir pérdidas, optimizar el uso de los bienes y cumplir con las normatividad vigente. En caso de que la información del inventario se encuentre desactualizada se generarán las alertas correspondientes y frente a alguna novedad sobre el registro de bienes en el inventario se realizará la denuncia que sea pertinente.</v>
          </cell>
        </row>
        <row r="50">
          <cell r="A50" t="str">
            <v>GA-RG-02</v>
          </cell>
          <cell r="B50" t="str">
            <v xml:space="preserve">Gestión Administrativa </v>
          </cell>
          <cell r="C50" t="str">
            <v>SG</v>
          </cell>
          <cell r="D50" t="str">
            <v>Secretaria_General</v>
          </cell>
          <cell r="E50" t="str">
            <v>SG</v>
          </cell>
          <cell r="F50" t="str">
            <v>GESTIÓN</v>
          </cell>
          <cell r="G50" t="str">
            <v>Gestionar y administrar los servicios, bienes muebles e inmuebles y transporte de la Unidad de Planeación de Infraestructura de Transporte garantizando su mantenimiento y custodia contribuyendo en la eficiencia y sostenibilidad de los recursos.</v>
          </cell>
          <cell r="H50" t="str">
            <v>Inicia con la identificación de necesidades de servicios, bienes muebles e inmuebles y transporte, siguiendo con la verificación de disponibilidad y asignación a los servidores públicos y posterior manifestación a satisfacción, continúa con el control, custodia y proceso de baja de los bienes en desuso por obsolescencia.</v>
          </cell>
          <cell r="I50" t="str">
            <v>Posibilidad de pérdida Económica</v>
          </cell>
          <cell r="J50" t="str">
            <v>por omisión en el pago  de impuestos o servicios públicos de bienes muebles e inmuebles.</v>
          </cell>
          <cell r="K50" t="str">
            <v xml:space="preserve"> debido al desconocimiento y falta de  seguimiento a las obligaciones tributarias y pago servicios públicos de los bienes muebles e inmuebles.</v>
          </cell>
          <cell r="L50" t="str">
            <v>GA-RG-02-C1</v>
          </cell>
          <cell r="M50" t="str">
            <v xml:space="preserve"> Gestiona y hace seguimiento a las facturas de los servicios públicos de la Sede de la entidad, de manera mensual, conforme a cronograma establecido y la matriz de seguimiento de servicios públicos, con el fin de garantizar una correcta gestión financiera, administrativa y de recursos de la entidad. En caso de que haya incumplimiento al pago de facturas de servicios públicos se reportarán las alertas correspondientes y se iniciarán las acciones a que haya lugar para definir la responsabilidad del funcionario competente.</v>
          </cell>
        </row>
        <row r="51">
          <cell r="A51" t="str">
            <v>GA-RCO-01</v>
          </cell>
          <cell r="B51" t="str">
            <v xml:space="preserve">Gestión Administrativa </v>
          </cell>
          <cell r="C51" t="str">
            <v>SG</v>
          </cell>
          <cell r="D51" t="str">
            <v>Secretaria_General</v>
          </cell>
          <cell r="E51" t="str">
            <v>SG</v>
          </cell>
          <cell r="F51" t="str">
            <v xml:space="preserve">CORRUPCIÓN </v>
          </cell>
          <cell r="G51" t="str">
            <v>Gestionar y administrar los servicios, bienes muebles e inmuebles y transporte de la Unidad de Planeación de Infraestructura de Transporte garantizando su mantenimiento y custodia contribuyendo en la eficiencia y sostenibilidad de los recursos.</v>
          </cell>
          <cell r="H51" t="str">
            <v>Inicia con la identificación de necesidades de servicios, bienes muebles e inmuebles y transporte, siguiendo con la verificación de disponibilidad y asignación a los servidores públicos y posterior manifestación a satisfacción, continúa con el control, custodia y proceso de baja de los bienes en desuso por obsolescencia.</v>
          </cell>
          <cell r="I51" t="str">
            <v>Posibilidad de pérdida Económica y Reputacional</v>
          </cell>
          <cell r="J51" t="str">
            <v>por uso indebido de los bienes propiedad de la UPIT.</v>
          </cell>
          <cell r="K51" t="str">
            <v>para uso particular o de un tercero los bienes de propiedad de la entidad.</v>
          </cell>
          <cell r="L51" t="str">
            <v>GA-RCO-O1-C1</v>
          </cell>
          <cell r="M51" t="str">
            <v>Actualiza el Manual de Ingreso, Administración y Salida de Bienes Muebles e Inmuebles, cada vez que se requiera, el cual quedará debidamente publicado en el Banco de Documentos de la Entidad, con el fin de establecer lineamentos y controles sobre el uso de los bienes de propiedad de la UPIT. En caso de un uso indebido de los bienes se realizará la denuncia que corresponda, a través de los canales establecidos.</v>
          </cell>
        </row>
        <row r="52">
          <cell r="A52" t="str">
            <v>GD-RG-01</v>
          </cell>
          <cell r="B52" t="str">
            <v>Gestión Documental</v>
          </cell>
          <cell r="C52" t="str">
            <v>SG</v>
          </cell>
          <cell r="D52" t="str">
            <v>Secretaria_General</v>
          </cell>
          <cell r="E52" t="str">
            <v>SG</v>
          </cell>
          <cell r="F52" t="str">
            <v>GESTIÓN</v>
          </cell>
          <cell r="G52" t="str">
            <v>Gestionar la administración y manejo de los documentos producidos y recibidos por la UPIT, mediante la definición e implementación 
de lineamientos y directrices para la planeación, producción, gestión y tramite, organización, transferencia, disposición, preservación 
a largo plazo y valoración de la memoria documental de la entidad, aplicando la normativa archivística</v>
          </cell>
          <cell r="H52" t="str">
            <v>Inicia con la definición y adopción de los lineamientos y directrices, continúa con la implementación, hasta la custodia, valoración, consulta, acceso a la información y control de la gestión documental</v>
          </cell>
          <cell r="I52" t="str">
            <v>Posibilidad de pérdida Reputacional</v>
          </cell>
          <cell r="J52" t="str">
            <v xml:space="preserve">por Incumplimiento de la respuesta institucional, </v>
          </cell>
          <cell r="K52" t="str">
            <v>debido a la falta  de personal  incluido al proceso de Gestión Documental que realice las actividades de radicación, clasificación y distribución de correspondencia recibida.</v>
          </cell>
          <cell r="L52" t="str">
            <v>GD-RG-01-C1</v>
          </cell>
          <cell r="M52" t="str">
            <v>realiza la contratación para el mantenimiento del SGDA</v>
          </cell>
        </row>
        <row r="53">
          <cell r="A53" t="str">
            <v>GD-RG-02</v>
          </cell>
          <cell r="B53" t="str">
            <v>Gestión Documental</v>
          </cell>
          <cell r="C53" t="str">
            <v>SG</v>
          </cell>
          <cell r="D53" t="str">
            <v>Secretaria_General</v>
          </cell>
          <cell r="E53" t="str">
            <v>SG</v>
          </cell>
          <cell r="F53" t="str">
            <v>GESTIÓN</v>
          </cell>
          <cell r="G53" t="str">
            <v>Gestionar la administración y manejo de los documentos producidos y recibidos por la UPIT, mediante la definición e implementación 
de lineamientos y directrices para la planeación, producción, gestión y tramite, organización, transferencia, disposición, preservación 
a largo plazo y valoración de la memoria documental de la entidad, aplicando la normativa archivística</v>
          </cell>
          <cell r="H53" t="str">
            <v>Inicia con la definición y adopción de los lineamientos y directrices, continúa con la implementación, hasta la custodia, valoración, consulta, acceso a la información y control de la gestión documental</v>
          </cell>
          <cell r="I53" t="str">
            <v>Posibilidad de pérdida Reputacional</v>
          </cell>
          <cell r="J53" t="str">
            <v xml:space="preserve">por la inadecuada adopción de los lineamientos impartidos por el proceso de Gestión Documental, </v>
          </cell>
          <cell r="K53" t="str">
            <v>debido a una aplicación inapropiada de las actividades archivísticas en la organización de los archivos de gestión.</v>
          </cell>
          <cell r="L53" t="str">
            <v>GD-RG-02-C1</v>
          </cell>
          <cell r="M53" t="str">
            <v>realiza definición de los instrumentos archivisticos necesarios</v>
          </cell>
        </row>
        <row r="54">
          <cell r="A54" t="str">
            <v>GD-RCO-01</v>
          </cell>
          <cell r="B54" t="str">
            <v>Gestión Documental</v>
          </cell>
          <cell r="C54" t="str">
            <v>SG</v>
          </cell>
          <cell r="D54" t="str">
            <v>Secretaria_General</v>
          </cell>
          <cell r="E54" t="str">
            <v>SG</v>
          </cell>
          <cell r="F54" t="str">
            <v xml:space="preserve">CORRUPCIÓN </v>
          </cell>
          <cell r="G54" t="str">
            <v>Gestionar la administración y manejo de los documentos producidos y recibidos por la UPIT, mediante la definición e implementación 
de lineamientos y directrices para la planeación, producción, gestión y tramite, organización, transferencia, disposición, preservación 
a largo plazo y valoración de la memoria documental de la entidad, aplicando la normativa archivística</v>
          </cell>
          <cell r="H54" t="str">
            <v>Inicia con la definición y adopción de los lineamientos y directrices, continúa con la implementación, hasta la custodia, valoración, consulta, acceso a la información y control de la gestión documental</v>
          </cell>
          <cell r="I54" t="str">
            <v>Posibilidad de pérdida Económica y Reputacional</v>
          </cell>
          <cell r="J54" t="str">
            <v>por uso mal intencionado de la información de los expedientes por parte de funcionarios, operadores u organismos externos</v>
          </cell>
          <cell r="K54" t="str">
            <v>debido a uso particular o de un tercero</v>
          </cell>
          <cell r="L54" t="str">
            <v>GD-RCO-O1-C1</v>
          </cell>
          <cell r="M54" t="str">
            <v>aplicar los procedimientos establecidos y sus controles</v>
          </cell>
        </row>
        <row r="55">
          <cell r="A55" t="str">
            <v>RC-RG-01</v>
          </cell>
          <cell r="B55" t="str">
            <v xml:space="preserve">Relacionamiento con la ciudadanía </v>
          </cell>
          <cell r="C55" t="str">
            <v>SG</v>
          </cell>
          <cell r="D55" t="str">
            <v>Secretaria_General</v>
          </cell>
          <cell r="E55" t="str">
            <v>SG</v>
          </cell>
          <cell r="F55" t="str">
            <v>GESTIÓN</v>
          </cell>
          <cell r="G55" t="str">
            <v xml:space="preserve">Definir, orientar y promover lineamientos para la debida prestación del servicio al ciudadano, la participación y la atención de las PQRS dentro de los términos de ley, haciendo seguimiento a las respuestas de los requerimientos de los peticionarios, buscando mejorar la percepción de buena atención y la satisfacción de los grupos de valor. </v>
          </cell>
          <cell r="H55" t="str">
            <v xml:space="preserve">Inicia con la caracterización de los grupos de valor, identificando sus necesidades y requerimientos para el servicio, continua con la recepción, registro, clasificación, reparto y seguimiento a las PQRS, finalizando con la respuesta oportuna al peticionario y el nivel percepción de la atención recibida. </v>
          </cell>
          <cell r="I55" t="str">
            <v xml:space="preserve">Posibilidad de afectación reputacional  </v>
          </cell>
          <cell r="J55" t="str">
            <v xml:space="preserve">por incumplimiento de los términos de ley en la respuesta de PQRSD </v>
          </cell>
          <cell r="K55" t="str">
            <v>ocasionado por el no seguimiento realizado por parte del proceso de Relacionamiento con la Ciudadanía</v>
          </cell>
          <cell r="L55" t="str">
            <v>RC-RG-01-C1</v>
          </cell>
          <cell r="M55" t="str">
            <v>La Secretaría General - Relacionamiento con la Ciudadanía, cada vez que se recibe una PQRSD la incluye en el registro de peticiones recibidas diligenciando su clasificación, tema, responsable de dar la respuesta y fecha de readicación para poder hacer seguimiento integral a las solicitudes</v>
          </cell>
        </row>
        <row r="56">
          <cell r="L56" t="str">
            <v>RC-RG-01-C2</v>
          </cell>
          <cell r="M56" t="str">
            <v>La Secretaría General - Relacionamiento con la Ciudadanía , semanalmente realiza seguimiento al estado de cada solicitud interpuesta ante la entidad, revisando los días transcurridos desde el día siguiente a la radicación de la solicitud en la entidad y verificando que la respuesta no exceda los términos establecidos; en caso de que la solicitud no sea respondida por la dependencia competente, el profesional designado del proceso Relacionamiento con la Ciudadanía envía correo electrónico alertando a la dependencia qwue tiene asignada la PQRSD sobre el numero de días que le quedan para dar respuesta en términos</v>
          </cell>
        </row>
        <row r="57">
          <cell r="A57" t="str">
            <v>RC-RCO-01</v>
          </cell>
          <cell r="B57" t="str">
            <v xml:space="preserve">Relacionamiento con la ciudadanía </v>
          </cell>
          <cell r="C57" t="str">
            <v>SG</v>
          </cell>
          <cell r="D57" t="str">
            <v>Secretaria_General</v>
          </cell>
          <cell r="E57" t="str">
            <v>SG</v>
          </cell>
          <cell r="F57" t="str">
            <v xml:space="preserve">CORRUPCIÓN </v>
          </cell>
          <cell r="G57" t="str">
            <v xml:space="preserve">Definir, orientar y promover lineamientos para la debida prestación del servicio al ciudadano, la participación y la atención de las PQRS dentro de los términos de ley, haciendo seguimiento a las respuestas de los requerimientos de los peticionarios, buscando mejorar la percepción de buena atención y la satisfacción de los grupos de valor. </v>
          </cell>
          <cell r="H57" t="str">
            <v xml:space="preserve">Inicia con la caracterización de los grupos de valor, identificando sus necesidades y requerimientos para el servicio, continua con la recepción, registro, clasificación, reparto y seguimiento a las PQRS, finalizando con la respuesta oportuna al peticionario y el nivel percepción de la atención recibida. </v>
          </cell>
          <cell r="I57" t="str">
            <v xml:space="preserve">Desvio, ocultamiento u omisión </v>
          </cell>
          <cell r="J57" t="str">
            <v xml:space="preserve">por parte de los profesionales del proceso Relacionamiento con el Ciudadano de las denuncias relacionadas con actos de corrupción </v>
          </cell>
          <cell r="K57" t="str">
            <v>para beneficiar a un tercero</v>
          </cell>
          <cell r="L57" t="str">
            <v>RC-RCO-O1-C1</v>
          </cell>
          <cell r="M57" t="str">
            <v>diariamente, para garantizar la trazabilidad de las denuncias por acto de corrupción recibidas, revisará los buzones electrónicos dispuestos por la entidad para la comunicación con la ciudadanía (servicioalciudadano@upit.gov.co y linea.anticorrupcion@upit.gov.co) en busca de quejas o denuncias que por actos de corrupción sean interpuestas; en caso de que se detecte alguna, deberá radicar la solicitud en el gestor documental dispuesto por la UPIT para su asignación y gestión de la dependencia responsable. Como evidencia de la realización de la actividad, quedan las quejas y denuncias por actos de corrupción con número de radicado emitido por el gestor documental.”</v>
          </cell>
        </row>
        <row r="58">
          <cell r="A58" t="str">
            <v>RC-RCO-02</v>
          </cell>
          <cell r="B58" t="str">
            <v xml:space="preserve">Relacionamiento con la ciudadanía </v>
          </cell>
          <cell r="C58" t="str">
            <v>SG</v>
          </cell>
          <cell r="D58" t="str">
            <v>Secretaria_General</v>
          </cell>
          <cell r="E58" t="str">
            <v>SG</v>
          </cell>
          <cell r="F58" t="str">
            <v xml:space="preserve">CORRUPCIÓN </v>
          </cell>
          <cell r="G58" t="str">
            <v xml:space="preserve">Definir, orientar y promover lineamientos para la debida prestación del servicio al ciudadano, la participación y la atención de las PQRS dentro de los términos de ley, haciendo seguimiento a las respuestas de los requerimientos de los peticionarios, buscando mejorar la percepción de buena atención y la satisfacción de los grupos de valor. </v>
          </cell>
          <cell r="H58" t="str">
            <v xml:space="preserve">Inicia con la caracterización de los grupos de valor, identificando sus necesidades y requerimientos para el servicio, continua con la recepción, registro, clasificación, reparto y seguimiento a las PQRS, finalizando con la respuesta oportuna al peticionario y el nivel percepción de la atención recibida. </v>
          </cell>
          <cell r="I58" t="str">
            <v>Posibilidad de pérdida Económica y Reputacional</v>
          </cell>
          <cell r="J58" t="str">
            <v xml:space="preserve">por desconocer las consecuencias que implica desviar, ocultar u omitir las denuncias relacionadas con actos de corrupción. </v>
          </cell>
          <cell r="K58" t="str">
            <v>debido a no realizar seguimiento a las PQRSD relacionadas con actos de corrupción radicada en los canales de atención.</v>
          </cell>
          <cell r="L58" t="str">
            <v>RC-RCO-02-C1</v>
          </cell>
        </row>
        <row r="59">
          <cell r="A59" t="str">
            <v>GTI-RG-01</v>
          </cell>
          <cell r="B59" t="str">
            <v>Gestión de Tecnologias de la Informacion</v>
          </cell>
          <cell r="C59" t="str">
            <v>OGI</v>
          </cell>
          <cell r="D59" t="str">
            <v>Oficina_Gestion_Información</v>
          </cell>
          <cell r="E59" t="str">
            <v>OGI</v>
          </cell>
          <cell r="F59" t="str">
            <v>GESTIÓN</v>
          </cell>
          <cell r="G59" t="str">
            <v>Planificar, gestionar, evaluar y optimizar la infraestructura tecnológica de la UPIT, mediante la implementación de productos, servicios y soluciones de tecnologías de la información y las comunicaciones, garantizando niveles apropiados de disponibilidad, confidencialidad e integridad y privacidad de la información, fortaleciendo las capacidades institucionales que cumplan estándares y buenas prácticas vigentes del sector de las TIC, para soportar eficazmente todas las operaciones institucionales, así como la atención oportuna de requerimientos e incidentes.</v>
          </cell>
          <cell r="H59" t="str">
            <v>Inicia con la planificación del Plan Estratégico de Tecnologías de la Información (PETI), continua con la implementación de productos, servicios y soluciones, seguido de la evaluación periódica de los resultados de los indicadores, el seguimiento al desempeño y la experiencia del cliente; para concluir con la implementación de acciones de mejoramiento.</v>
          </cell>
          <cell r="I59" t="str">
            <v>Posibilidad de pérdida Económica</v>
          </cell>
          <cell r="J59" t="str">
            <v>por fallas en hadware y/o software que impiden el correcto funcionamiento de herramientas requeridas para la gestión institucional.</v>
          </cell>
          <cell r="K59" t="str">
            <v>debido a  la ausencia de planificación de mantenimiento preventivo.</v>
          </cell>
          <cell r="L59" t="str">
            <v>GTI-RG-01-C1</v>
          </cell>
          <cell r="M59" t="str">
            <v>definirá las necesidades de mantenimientos que requiere la plataforma de TI y su periodicidad, de acuerdo con la tipología de cada componente tecnológico, a fin de garantizar la continuidad de la operación y reducir la ocurrencia de fallas que afecten la operación. En caso de presentarse fallas se acudirá a los procedimientos de gestión de incidentes de TI o mantenimiento de equipos de cómputo o mantenimiento correctivo según la falla presentada. como evidencia quedará documentación de mantenimientos planeados y/o ejecutados o registro de atención de casos en la herramienta de mesa de servicios de TI.</v>
          </cell>
        </row>
        <row r="60">
          <cell r="A60" t="str">
            <v>GTI-RG-02</v>
          </cell>
          <cell r="B60" t="str">
            <v>Gestión de Tecnologias de la Informacion</v>
          </cell>
          <cell r="C60" t="str">
            <v>OGI</v>
          </cell>
          <cell r="D60" t="str">
            <v>Oficina_Gestion_Información</v>
          </cell>
          <cell r="E60" t="str">
            <v>OGI</v>
          </cell>
          <cell r="F60" t="str">
            <v>GESTIÓN</v>
          </cell>
          <cell r="G60" t="str">
            <v>Planificar, gestionar, evaluar y optimizar la infraestructura tecnológica de la UPIT, mediante la implementación de productos, servicios y soluciones de tecnologías de la información y las comunicaciones, garantizando niveles apropiados de disponibilidad, confidencialidad e integridad y privacidad de la información, fortaleciendo las capacidades institucionales que cumplan estándares y buenas prácticas vigentes del sector de las TIC, para soportar eficazmente todas las operaciones institucionales, así como la atención oportuna de requerimientos e incidentes.</v>
          </cell>
          <cell r="H60" t="str">
            <v>Inicia con la planificación del Plan Estratégico de Tecnologías de la Información (PETI), continua con la implementación de productos, servicios y soluciones, seguido de la evaluación periódica de los resultados de los indicadores, el seguimiento al desempeño y la experiencia del cliente; para concluir con la implementación de acciones de mejoramiento.</v>
          </cell>
          <cell r="I60" t="str">
            <v>Posibilidad de pérdida Económica y Reputacional</v>
          </cell>
          <cell r="J60" t="str">
            <v xml:space="preserve">por hurto o daño de los recursos informáticos, de la infraestructura tecnológica </v>
          </cell>
          <cell r="K60" t="str">
            <v>debido a controles deficientes de acceso a las instalaciones</v>
          </cell>
          <cell r="L60" t="str">
            <v>GTI-RG-02-C1</v>
          </cell>
          <cell r="M60" t="str">
            <v>mediante el software dispuesto para tal fin, de acuerdo con las solicitudes de contratación o talento humano recibidas o el coordinador de GIT GTIC. En caso de detectar un acceso de personas no autorizadas haciendo uso del software de procederá inmediatamente a validar el sistema y eliminación del acceso. Como evidencia se generará el reporte del software a solicitud de la secretaria general, Dirección general o GIT - GTICS.</v>
          </cell>
        </row>
        <row r="61">
          <cell r="A61" t="str">
            <v>GTI-RCO-01</v>
          </cell>
          <cell r="B61" t="str">
            <v>Gestión de Tecnologias de la Informacion</v>
          </cell>
          <cell r="C61" t="str">
            <v>OGI</v>
          </cell>
          <cell r="D61" t="str">
            <v>Oficina_Gestion_Información</v>
          </cell>
          <cell r="E61" t="str">
            <v>OGI</v>
          </cell>
          <cell r="F61" t="str">
            <v xml:space="preserve">CORRUPCIÓN </v>
          </cell>
          <cell r="G61" t="str">
            <v>Planificar, gestionar, evaluar y optimizar la infraestructura tecnológica de la UPIT, mediante la implementación de productos, servicios y soluciones de tecnologías de la información y las comunicaciones, garantizando niveles apropiados de disponibilidad, confidencialidad e integridad y privacidad de la información, fortaleciendo las capacidades institucionales que cumplan estándares y buenas prácticas vigentes del sector de las TIC, para soportar eficazmente todas las operaciones institucionales, así como la atención oportuna de requerimientos e incidentes.</v>
          </cell>
          <cell r="H61" t="str">
            <v>Inicia con la planificación del Plan Estratégico de Tecnologías de la Información (PETI), continua con la implementación de productos, servicios y soluciones, seguido de la evaluación periódica de los resultados de los indicadores, el seguimiento al desempeño y la experiencia del cliente; para concluir con la implementación de acciones de mejoramiento.</v>
          </cell>
          <cell r="I61" t="str">
            <v>Posibilidad de pérdida Económica y Reputacional</v>
          </cell>
          <cell r="J61" t="str">
            <v>por la alteración, sustracción, perdida y/o destrucción endogena y exogena de datos y activos de información institucional o de terceros soportados en TIC y puestos en servicio</v>
          </cell>
          <cell r="K61" t="str">
            <v>con el objetivo de favorecer a funcionarios, contratistas de la UPIT o terceros con intereses particulares en dicha información.</v>
          </cell>
          <cell r="L61" t="str">
            <v>GTI-RCO-O1-C1</v>
          </cell>
          <cell r="M61" t="str">
            <v>designa al líder de mesa de servicio adelantar la revisión y actualización de los permisos a la plataforma tecnológica, para garantizar la confidencialidad e integridad de la información. En caso que detecte permisos de acceso a la información en usuarios no autorizados valida y actualiza el permiso. como evidencia queda, registro de cambios en el directorio activo de la UPIT.</v>
          </cell>
        </row>
        <row r="62">
          <cell r="C62" t="str">
            <v>OGI</v>
          </cell>
          <cell r="E62" t="str">
            <v>OGI</v>
          </cell>
          <cell r="F62" t="str">
            <v xml:space="preserve">CORRUPCIÓN </v>
          </cell>
          <cell r="H62" t="str">
            <v>Inicia con la planificación del Plan Estratégico de Tecnologías de la Información (PETI), continua con la implementación de productos, servicios y soluciones, seguido de la evaluación periódica de los resultados de los indicadores, el seguimiento al desempeño y la experiencia del cliente; para concluir con la implementación de acciones de mejoramiento.</v>
          </cell>
          <cell r="I62" t="str">
            <v>Posibilidad de pérdida Económica y Reputacional</v>
          </cell>
          <cell r="J62" t="str">
            <v>por la alteración, sustracción, perdida y/o destrucción endogena y exogena de datos y activos de información institucional o de terceros soportados en TIC y puestos en servicio</v>
          </cell>
          <cell r="K62" t="str">
            <v>con el objetivo de favorecer a funcionarios, contratistas de la UPIT o terceros con intereses particulares en dicha información.</v>
          </cell>
          <cell r="L62" t="str">
            <v>GTI-RCO-O1-C2</v>
          </cell>
          <cell r="M62" t="str">
            <v>válida la realización del monitoreo de seguridad a la plataforma tecnológica, para garantizar la confidencialidad e integridad de la información, en caso de presentarse alteración, sustracción, perdida y/o destrucción endógena y exógena de datos y activos de información, se ejecuta el procedimiento de gestión de incidentes de seguridad. Como evidencia queda, registro de los monitoreos adelantados a la plataforma tecnológica.</v>
          </cell>
        </row>
        <row r="63">
          <cell r="A63" t="str">
            <v>SIG-RG-01</v>
          </cell>
          <cell r="B63" t="str">
            <v xml:space="preserve">Sistema Integrado de Gestión </v>
          </cell>
          <cell r="C63" t="str">
            <v>DG</v>
          </cell>
          <cell r="D63" t="str">
            <v>Direccion_General</v>
          </cell>
          <cell r="E63" t="str">
            <v>DG</v>
          </cell>
          <cell r="F63" t="str">
            <v>GESTIÓN</v>
          </cell>
          <cell r="G63" t="str">
            <v xml:space="preserve">Establecer lineamientos y acciones para la implementación, sostenibilidad y mejora continua del Modelo Integrado de Planeación y Gestión, asesorando a los procesos en la implementación de actividades para el seguimiento, medición y análisis del desempeño institucional y generando la información necesaria para la toma de decisiones bajo principios de efectividad, eficiencia, eficacia y transparencia. </v>
          </cell>
          <cell r="H63" t="str">
            <v xml:space="preserve">Inicia con la definición de directrices para la operación de los procesos, identificación de requisitos y necesidades en el marco de laimplementación y sostenibilidad del sistema integrado de gestión y el Modelo Integrado de Planeación y Gestión - MIPG y finalizacon el seguimiento y mejora de los procesos. </v>
          </cell>
          <cell r="I63" t="str">
            <v>Posibilidad de pérdida Reputacional</v>
          </cell>
          <cell r="J63" t="str">
            <v>por bajo desempeño en la calificación en el FURAG emitida por el Departamento Administrativo de Función Pública</v>
          </cell>
          <cell r="K63" t="str">
            <v>debido al incumplimiento o rezago en la implementación de los requisitos del Modelo Integrado de Planeación y Gestión (MIPG)</v>
          </cell>
          <cell r="L63" t="str">
            <v>SIG-RG-01-C1</v>
          </cell>
          <cell r="M63" t="str">
            <v xml:space="preserve">Acompañar  a las dependencias en la aplicación de los autodiagnósticos MIPG dispuestos por el Departamento Administrativo de la Función Pública en cada una de las políticas objeto de medición para la Unidad de Planeación de Infraestructura de Transporte – UPIT,  en Índice de Desempeño Institucional FURAG, apoyando la identificación de acciones que permitan avanzar en la implementación y sostenibilidad del Modelo Integrado de Planeación y Control – MIPG. </v>
          </cell>
        </row>
        <row r="64">
          <cell r="L64" t="str">
            <v>SIG-RG-01-C2</v>
          </cell>
          <cell r="M64" t="str">
            <v xml:space="preserve">Realiza dos (2) seguimientos anuales a la implementación de las acciones definidas en el plan de acción de los autodiagnósticos. </v>
          </cell>
        </row>
        <row r="65">
          <cell r="A65" t="str">
            <v>SIG-RG-02</v>
          </cell>
          <cell r="B65" t="str">
            <v xml:space="preserve">Sistema Integrado de Gestión </v>
          </cell>
          <cell r="C65" t="str">
            <v>DG</v>
          </cell>
          <cell r="D65" t="str">
            <v>Direccion_General</v>
          </cell>
          <cell r="E65" t="str">
            <v>DG</v>
          </cell>
          <cell r="F65" t="str">
            <v>GESTIÓN</v>
          </cell>
          <cell r="G65" t="str">
            <v xml:space="preserve">Establecer lineamientos y acciones para la implementación, sostenibilidad y mejora continua del Modelo Integrado de Planeación y Gestión, asesorando a los procesos en la implementación de actividades para el seguimiento, medición y análisis del desempeño institucional y generando la información necesaria para la toma de decisiones bajo principios de efectividad, eficiencia, eficacia y transparencia. </v>
          </cell>
          <cell r="H65" t="str">
            <v xml:space="preserve">Inicia con la definición de directrices para la operación de los procesos, identificación de requisitos y necesidades en el marco de laimplementación y sostenibilidad del sistema integrado de gestión y el Modelo Integrado de Planeación y Gestión - MIPG y finalizacon el seguimiento y mejora de los procesos. </v>
          </cell>
          <cell r="I65" t="str">
            <v>Posibilidad de pérdida Reputacional</v>
          </cell>
          <cell r="J65" t="str">
            <v>por la desactualización de la documentación por proceso</v>
          </cell>
          <cell r="K65" t="str">
            <v xml:space="preserve">debido a la falta de apropiación de los lineamientos del Modelo Integrado de Planeación y Gestión </v>
          </cell>
          <cell r="L65" t="str">
            <v>SIG-RG-02-C1</v>
          </cell>
          <cell r="M65" t="str">
            <v xml:space="preserve">Designa enlaces del GIT de Planeación por proceso para el acompañamiento en la identificación de documentos, actualización y elaboración de herramientas en el marco del MIPG. </v>
          </cell>
        </row>
        <row r="66">
          <cell r="A66" t="str">
            <v>SIG-RCO-01</v>
          </cell>
          <cell r="B66" t="str">
            <v xml:space="preserve">Sistema Integrado de Gestión </v>
          </cell>
          <cell r="C66" t="str">
            <v>DG</v>
          </cell>
          <cell r="D66" t="str">
            <v>Direccion_General</v>
          </cell>
          <cell r="E66" t="str">
            <v>DG</v>
          </cell>
          <cell r="F66" t="str">
            <v>GESTIÓN</v>
          </cell>
          <cell r="G66" t="str">
            <v xml:space="preserve">Establecer lineamientos y acciones para la implementación, sostenibilidad y mejora continua del Modelo Integrado de Planeación y Gestión, asesorando a los procesos en la implementación de actividades para el seguimiento, medición y análisis del desempeño institucional y generando la información necesaria para la toma de decisiones bajo principios de efectividad, eficiencia, eficacia y transparencia. </v>
          </cell>
          <cell r="H66" t="str">
            <v xml:space="preserve">Inicia con la definición de directrices para la operación de los procesos, identificación de requisitos y necesidades en el marco de laimplementación y sostenibilidad del sistema integrado de gestión y el Modelo Integrado de Planeación y Gestión - MIPG y finalizacon el seguimiento y mejora de los procesos. </v>
          </cell>
          <cell r="I66" t="str">
            <v>Posibilidad de pérdida Reputacional</v>
          </cell>
          <cell r="J66" t="str">
            <v xml:space="preserve">por omitir responsabilidades, manipular controles, procedimientos y documentos del Sistema de Gestión </v>
          </cell>
          <cell r="K66" t="str">
            <v xml:space="preserve">para beneficio propio o de un tercero </v>
          </cell>
          <cell r="L66" t="str">
            <v>SIG-RCO-01-C1</v>
          </cell>
          <cell r="M66" t="str">
            <v xml:space="preserve">designa  enlaces tanto del GIT de Planeación y de los procesos para la identificación, elaboración y/o modificación de los documentos y posterior revisión y aprobación de la documentación por parte del líder del proceso. </v>
          </cell>
        </row>
        <row r="67">
          <cell r="A67" t="str">
            <v>EC-RG-01</v>
          </cell>
          <cell r="B67" t="str">
            <v>Evaluación y Control</v>
          </cell>
          <cell r="C67" t="str">
            <v>EC</v>
          </cell>
          <cell r="D67" t="str">
            <v>Direccion_General</v>
          </cell>
          <cell r="E67" t="str">
            <v>DG</v>
          </cell>
          <cell r="F67" t="str">
            <v>GESTIÓN</v>
          </cell>
          <cell r="G67" t="str">
            <v>Evaluar la gestión institucional y la efectividad del Sistema de Control Interno de la Unidad de Planeación de Infraestructura de Transporte-UPIT, mediante ejercicios de auditoría independientes o separadas, informes de ley, asesorías para el fomento de la cultura de control interno, seguimientos y relacionamiento con entes de control de conformidad con el Plan Anual de Auditoría aprobado en el Comité Institucional de Coordinación del Sistema de Control Interno, que contribuyan al cumplimiento normativo e institucional, con un enfoque preventivo basado en riesgos a través de recomendaciones y oportunidades de mejora que faciliten la toma de decisiones por parte de la Alta Dirección en aras de contribuir al mejoramiento continuo y al cumplimiento de los objetivos institucionales.</v>
          </cell>
          <cell r="H67" t="str">
            <v>Inicia con la formulación del plan anual de auditorías de la Unidad de Planeación de Infraestructura de Transporte - UPIT, continúa con el desarrollo de auditorías independientes o separadas, informes de ley, seguimientos y asesorías para el fomento de la cultura de control interno con enfoque preventivo basado en riesgos que generen valor a través de recomendaciones que contribuyan al mejoramiento continuo, culmina con el seguimiento de las acciones suscritas por parte de los auditados producto de los ejercicios de auditoría y facilitar la comunicación con Entes de Control</v>
          </cell>
          <cell r="I67" t="str">
            <v>Posibilidad de pérdida Reputacional</v>
          </cell>
          <cell r="J67" t="str">
            <v>por retrasos o incumplimientos  en la elaboración de informes de ley, seguimientos y auditorias establecidos en el Plan Anual de Auditorias</v>
          </cell>
          <cell r="K67" t="str">
            <v xml:space="preserve">debido a la insuficiencia de recurso humano desde la tercera línea de defensa. </v>
          </cell>
          <cell r="L67" t="str">
            <v>EC-RG-01-C1</v>
          </cell>
          <cell r="M67" t="str">
            <v>Seguimiento y monitoreo al cumplimiento del Plan Anual de Auditorías segundo semestre 2024</v>
          </cell>
        </row>
        <row r="68">
          <cell r="A68" t="str">
            <v>EC-RG-02</v>
          </cell>
          <cell r="B68" t="str">
            <v>Evaluación y Control</v>
          </cell>
          <cell r="D68" t="str">
            <v>Direccion_General</v>
          </cell>
          <cell r="E68" t="str">
            <v>DG</v>
          </cell>
          <cell r="F68" t="str">
            <v>GESTIÓN</v>
          </cell>
          <cell r="G68" t="str">
            <v>Evaluar la gestión institucional y la efectividad del Sistema de Control Interno de la Unidad de 
Planeación de Infraestructura de Transporte-UPIT, mediante ejercicios de auditoría independientes o separadas, informes de ley, asesorías para el fomento de la cultura de control interno, seguimientos y relacionamiento con entes de control de conformidad con el Plan Anual de Auditoría aprobado en el Comité Institucional de Coordinación del Sistema de Control Interno, que contribuyan al cumplimiento normativo e institucional, con un enfoque preventivo basado en riesgos a través de recomendaciones y oportunidades de mejora que faciliten la toma de 
decisiones por parte de la Alta Dirección en aras de contribuir al mejoramiento continuo y al cumplimiento de los objetivos institucionales.</v>
          </cell>
          <cell r="H68" t="str">
            <v>Inicia con la formulación del plan anual de auditorías de la Unidad de Planeación de Infraestructura de Transporte - UPIT, continúa con el desarrollo de auditorías independientes o separadas, informes de ley, seguimientos y asesorías para el fomento de la cultura de control interno con enfoque preventivo basado en riesgos que generen valor a través de recomendaciones que contribuyan al mejoramiento continuo, culmina con el seguimiento de las acciones suscritas por parte de los auditados producto de los ejercicios de auditoría y facilitar la comunicación con Entes de Control</v>
          </cell>
          <cell r="I68" t="str">
            <v>Posibilidad de pérdida Reputacional</v>
          </cell>
          <cell r="J68" t="str">
            <v>por Incumplimiento en la ejecución y presentación oportuna de los informes de ley.</v>
          </cell>
          <cell r="L68" t="str">
            <v>EC-RG-01-C2</v>
          </cell>
        </row>
        <row r="69">
          <cell r="A69" t="str">
            <v>EC-RCO-01</v>
          </cell>
          <cell r="B69" t="str">
            <v>Evaluación y Control</v>
          </cell>
          <cell r="C69" t="str">
            <v>DG</v>
          </cell>
          <cell r="D69" t="str">
            <v>Direccion_General</v>
          </cell>
          <cell r="E69" t="str">
            <v>DG</v>
          </cell>
          <cell r="F69" t="str">
            <v xml:space="preserve">CORRUPCIÓN </v>
          </cell>
          <cell r="G69" t="str">
            <v>Evaluar la gestión institucional y la efectividad del Sistema de Control Interno de la Unidad de 
Planeación de Infraestructura de Transporte-UPIT, mediante ejercicios de auditoría independientes o separadas, informes de ley, asesorías para el fomento de la cultura de control interno, seguimientos y relacionamiento con entes de control de conformidad con el Plan Anual de Auditoría aprobado en el Comité Institucional de Coordinación del Sistema de Control Interno, que contribuyan al cumplimiento normativo e institucional, con un enfoque preventivo basado en riesgos a través de recomendaciones y oportunidades de mejora que faciliten la toma de 
decisiones por parte de la Alta Dirección en aras de contribuir al mejoramiento continuo y al cumplimiento de los objetivos institucionales.</v>
          </cell>
          <cell r="H69" t="str">
            <v>Inicia con la formulación del plan anual de auditorías de la Unidad de Planeación de Infraestructura de Transporte - UPIT, continúa con el desarrollo de auditorías independientes o separadas, informes de ley, seguimientos y asesorías para el fomento de la cultura de control interno con enfoque preventivo basado en riesgos que generen valor a través de recomendaciones que contribuyan al mejoramiento continuo, culmina con el seguimiento de las acciones suscritas por parte de los auditados producto de los ejercicios de auditoría y facilitar la comunicación con Entes de Control</v>
          </cell>
          <cell r="I69" t="str">
            <v>Solicitar o recibir dádivas o beneficios</v>
          </cell>
          <cell r="J69" t="str">
            <v>por alterar las evidencias o el resultado de un informe de ley, seguimiento o auditoria</v>
          </cell>
          <cell r="K69" t="str">
            <v>para beneficio propio o de un tercero</v>
          </cell>
          <cell r="L69" t="str">
            <v>EC-RCO-O1-C1</v>
          </cell>
          <cell r="M69" t="str">
            <v>Realizar revisión previa de los informes de ley, seguimientos y auditorías para validar que la información sea veridica y adicional se hace firmar el acuerdo de confidencialidad y compromiso del auditor</v>
          </cell>
        </row>
        <row r="70">
          <cell r="A70" t="str">
            <v>CID-RG-01</v>
          </cell>
          <cell r="B70" t="str">
            <v>Control interno disciplinario</v>
          </cell>
          <cell r="C70" t="str">
            <v>SG</v>
          </cell>
          <cell r="D70" t="str">
            <v>Secretaria_General</v>
          </cell>
          <cell r="E70" t="str">
            <v>SG</v>
          </cell>
          <cell r="F70" t="str">
            <v>GESTIÓN</v>
          </cell>
          <cell r="G70" t="str">
            <v>Adelantar los procesos disciplinarios que se presenten en contra de los servidores públicos o ex - servidores de la UPIT de conformidad con la Constitución y la Ley.</v>
          </cell>
          <cell r="H70" t="str">
            <v xml:space="preserve">Inicia con la presentación de la denuncia, queja, informe o de forma oficiosa, continua con el procedimiento ordinario o verbal y termina con el auto de archivo del proceso o fallo absolutorio o sancionatorio. </v>
          </cell>
          <cell r="I70" t="str">
            <v>Posibilidad de pérdida Reputacional</v>
          </cell>
          <cell r="J70" t="str">
            <v>por violacion del debido proceso en el procedimiento disciplinario verbal y ordinario</v>
          </cell>
          <cell r="K70" t="str">
            <v xml:space="preserve">debido a  desconocimiento de las actualizaciones de las normas que regulan el procedimiento </v>
          </cell>
          <cell r="L70" t="str">
            <v>CID-RG-01-C1</v>
          </cell>
          <cell r="M70" t="str">
            <v>Realiza mesas de trabajo de actualización normativa en materia disciplinaria,
mensualmente, de lo cual se dejará constancia en acta de reunión, con el fin de garantizar el cumplimiento del procedimiento disciplinario según la normatividad vigente. En caso de que se detecte una conducta irregular por desconocimiento de la Ley, se reportarán las alertas correspondientes y se iniciarán las acciones a que haya lugar para definir la responsabilidad del funcionario competente.</v>
          </cell>
        </row>
        <row r="71">
          <cell r="A71" t="str">
            <v>CID-RCO-01</v>
          </cell>
          <cell r="B71" t="str">
            <v>Control interno disciplinario</v>
          </cell>
          <cell r="C71" t="str">
            <v>SG</v>
          </cell>
          <cell r="D71" t="str">
            <v>Secretaria_General</v>
          </cell>
          <cell r="E71" t="str">
            <v>SG</v>
          </cell>
          <cell r="F71" t="str">
            <v xml:space="preserve">CORRUPCIÓN </v>
          </cell>
          <cell r="G71" t="str">
            <v>Adelantar los procesos disciplinarios que se presenten en contra de los servidores públicos o ex - servidores de la UPIT de conformidad con la Constitución y la Ley.</v>
          </cell>
          <cell r="H71" t="str">
            <v xml:space="preserve">Inicia con la presentación de la denuncia, queja, informe o de forma oficiosa, continua con el procedimiento ordinario o verbal y termina con el auto de archivo del proceso o fallo absolutorio o sancionatorio. </v>
          </cell>
          <cell r="I71" t="str">
            <v>Posibilidad de pérdida Económica y Reputacional</v>
          </cell>
          <cell r="J71" t="str">
            <v xml:space="preserve">porque los colaboradores en ejercicio de sus funciones disciplinarias, en uso de sus facultades, desatienden los principios éticos y compromisos institucionales, </v>
          </cell>
          <cell r="K71" t="str">
            <v>con el objeto de favorecer, dentro de un proceso disciplinario a las partes que participan en él.</v>
          </cell>
          <cell r="L71" t="str">
            <v>CID-RCO-O1-C1</v>
          </cell>
          <cell r="M71" t="str">
            <v>Realiza seguimiento de los procesos disciplinarios que se encuentran en curso, de manera mensual a través de tablero de control que contiene los términos de cada proceso y las actuaciones disciplinarias que son fundamento para la toma de decisiones, con el fin de asegurar que la investigación disciplinaria sea gestionada de manera eficaz, transparente y en cumplimiento de la normatividad vigente. En caso de que se detecte una conducta irregular, se reportarán las alertas correspondientes y se iniciarán las acciones a que haya lugar para definir la responsabilidad del funcionario competente.</v>
          </cell>
        </row>
        <row r="72">
          <cell r="L72" t="str">
            <v>CID-RCO-O1-C2</v>
          </cell>
          <cell r="M72" t="str">
            <v>Da cumplimiento a la Ley 1952 de 2019 y en ese sentido, notifica de manera formal a la Procuraduría General de la Nación de la actuación disciplinaria que da apertura al proceso, mediante oficio, cada vez que se requiere, con el propósito de garantizar la legalidad, la transparencia y el cumplimiento de los derechos fundamentales en el proceso disciplinario, así como el ejercicio del poder preferente. En caso de que se detecte una conducta irregular, se reportarán las alertas correspondientes y se iniciarán las acciones a que haya lugar para definir la responsabilidad del funcionario competente.</v>
          </cell>
        </row>
        <row r="73">
          <cell r="A73" t="str">
            <v>GF-RCO-01</v>
          </cell>
          <cell r="B73" t="str">
            <v>Gestión Financiera</v>
          </cell>
          <cell r="G73" t="str">
            <v>Administrar, registrar y controlar las operaciones relacionadas con la ejecución del presupuesto aprobado y/o asignado a la Entidad, garantizando el registro y el pago y/o erogaciones de las obligaciones mediante el cumplimiento de la normatividad tributaria, contable y de pagaduría, generando los estados financieros de la UPIT, con el fin de dar a conocer en forma oportuna y veraz, el estado financiero, presupuestal y contable de la entidad, conforme a la normatividad vigente</v>
          </cell>
          <cell r="I73" t="str">
            <v>Manejo inadecuado del presupuesto</v>
          </cell>
          <cell r="J73" t="str">
            <v xml:space="preserve">para adulterar y/o cambiar información en la cadena presupuestal </v>
          </cell>
          <cell r="K73" t="str">
            <v>en beneficio propio o de terceros</v>
          </cell>
          <cell r="L73" t="str">
            <v>GF-RCO-O1-C1</v>
          </cell>
          <cell r="M73" t="str">
            <v>Otorga permisos y perfiles en el SIIF Nación al equipo de trabajo de Gestión Financiera, a su vez se tiene un token que permite tener mayor control de los registros y transacciones que se realizan en el sistema.</v>
          </cell>
        </row>
        <row r="74">
          <cell r="B74" t="str">
            <v>Comunicación Estratégica</v>
          </cell>
          <cell r="G74" t="str">
            <v xml:space="preserve">Fortalecer el reconocimiento de la UPIT gestionando la comunicación institucional con las partes interesadas, brindando información de calidad, oportuna y permanente sobre las actividades y resultados institucionales, a través de diferentes estrategias de comunicación. </v>
          </cell>
          <cell r="L74" t="str">
            <v>CE-RCO-O1-C1</v>
          </cell>
          <cell r="M74" t="str">
            <v>revisa su redacción, ortografía y contenido general del mensaje, así como su línea gráfica con el fin de verificar que la pieza no tenga errores gramaticales, que sea coherente y estratégica con el mensaje que se quiere difundir y cumpla con las directrices que maneja la UPIT. En caso de detectar errores, piezas que no son coherentes o no cumplen con la línea grafica que maneja la UPIT, se devuelven al diseñador para que realice los ajustes pertinentes. Como evidencia quedan los correos electrónicos y / o mensajes de WhatsApp en los que se realiza la devolución o aprobación de las piezas.</v>
          </cell>
        </row>
        <row r="75">
          <cell r="L75" t="str">
            <v>CE-RCO-O1-C2</v>
          </cell>
          <cell r="M75" t="str">
            <v xml:space="preserve">revisa el contenido que se quiere comunicar frente a la oportunidad de la comunicación,  con el fin de verificar que el mensaje se entregue en los tiempos adecuados. En caso de detectar mensajes o piezas comunicacionales desactualizadas o prematuras se devuelve al diseñador o al periodista informando las razones por las cuales no se autoriza la publicación. Como evidencia quedan los correos electrónicos y / o mensajes de WhatsApp en los que se realiza la devolución o aprobación de las piezas.
</v>
          </cell>
        </row>
        <row r="76">
          <cell r="B76" t="str">
            <v>Evaluación y Control</v>
          </cell>
          <cell r="G76" t="str">
            <v>Evaluar la gestión institucional y la efectividad del Sistema de Control Interno de la Unidad de Planeación de Infraestructura de Transporte-UPIT, mediante ejercicios de auditoría independientes o separadas, informes de ley, asesorías para el fomento de la cultura de control interno, seguimientos y relacionamiento con entes de control de conformidad con el Plan Anual de Auditoría aprobado en el Comité Institucional de Coordinación del Sistema de Control Interno, que contribuyan al cumplimiento normativo e institucional, con un enfoque preventivo basado en riesgos a través de recomendaciones y oportunidades de mejora que faciliten la toma de decisiones por parte de la Alta Dirección en aras de contribuir al mejoramiento continuo y al cumplimiento de los objetivos institucionales.</v>
          </cell>
          <cell r="L76" t="str">
            <v>EC-RG-01-C3</v>
          </cell>
          <cell r="M76" t="str">
            <v>realiza seguimiento y monitoreo al Plan Anual de Auditoría, de manera mensual, con el fin de garantizar su cumplimiento de acuerdo con la planeación inicial. En caso de que se detecte una actividad de incumplimiento se generará un plan de contingencia que contemple nuevas fechas de presentación para dar cumplimiento al Plan Anual de Auditorias PAA. Como evidencia se realiza el acta de reunión de seguimiento. ​</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CONSOLIDADO"/>
      <sheetName val="DATOS"/>
      <sheetName val="GESTIÓN"/>
      <sheetName val="CORRUPCIÓN"/>
      <sheetName val="PROCESOS"/>
      <sheetName val="C. DE CAMBIOS"/>
    </sheetNames>
    <sheetDataSet>
      <sheetData sheetId="0"/>
      <sheetData sheetId="1"/>
      <sheetData sheetId="2">
        <row r="78">
          <cell r="AT78" t="str">
            <v>No se ha presentado en los últimos 5 años</v>
          </cell>
        </row>
        <row r="79">
          <cell r="AT79" t="str">
            <v>Almenos 1 vez en los últimos 5 años</v>
          </cell>
        </row>
        <row r="80">
          <cell r="AT80" t="str">
            <v>Almenos 1 vez en los últimos 2 años</v>
          </cell>
        </row>
        <row r="81">
          <cell r="AT81" t="str">
            <v>Almenos 1 vez en el último año</v>
          </cell>
        </row>
        <row r="82">
          <cell r="AT82" t="str">
            <v>Mas de 1 vez al año</v>
          </cell>
        </row>
      </sheetData>
      <sheetData sheetId="3"/>
      <sheetData sheetId="4">
        <row r="10">
          <cell r="AY10" t="str">
            <v>No se ha presentado en los últimos 5 años</v>
          </cell>
        </row>
        <row r="15">
          <cell r="AY15" t="str">
            <v>No se ha presentado en los últimos 5 años</v>
          </cell>
        </row>
        <row r="20">
          <cell r="AY20" t="str">
            <v>Mas de 1 vez al año</v>
          </cell>
        </row>
        <row r="21">
          <cell r="AY21" t="str">
            <v>Mas de 1 vez al año</v>
          </cell>
        </row>
      </sheetData>
      <sheetData sheetId="5"/>
      <sheetData sheetId="6"/>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421D3806-2B81-4B7B-8756-4987326F152B}"/>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7AF7-9234-4BCB-B2CA-9B4BA4B655AD}">
  <sheetPr>
    <tabColor rgb="FFFF0000"/>
  </sheetPr>
  <dimension ref="A1:CS44"/>
  <sheetViews>
    <sheetView tabSelected="1" topLeftCell="A3" zoomScale="98" zoomScaleNormal="98" zoomScaleSheetLayoutView="90" workbookViewId="0">
      <pane ySplit="1" topLeftCell="A4" activePane="bottomLeft" state="frozen"/>
      <selection pane="bottomLeft" activeCell="BI25" sqref="BI24:BI25"/>
    </sheetView>
  </sheetViews>
  <sheetFormatPr baseColWidth="10" defaultColWidth="11.44140625" defaultRowHeight="120" customHeight="1" x14ac:dyDescent="0.2"/>
  <cols>
    <col min="1" max="1" width="7.77734375" style="64" customWidth="1"/>
    <col min="2" max="2" width="8.77734375" style="64" customWidth="1"/>
    <col min="3" max="3" width="8.21875" style="64" bestFit="1" customWidth="1"/>
    <col min="4" max="4" width="4.77734375" style="64" customWidth="1"/>
    <col min="5" max="5" width="7" style="64" customWidth="1"/>
    <col min="6" max="7" width="7.44140625" style="64" customWidth="1"/>
    <col min="8" max="8" width="39.44140625" style="64" customWidth="1"/>
    <col min="9" max="9" width="18.77734375" style="64" hidden="1" customWidth="1"/>
    <col min="10" max="10" width="23.77734375" style="64" hidden="1" customWidth="1"/>
    <col min="11" max="11" width="29.44140625" style="64" hidden="1" customWidth="1"/>
    <col min="12" max="12" width="46" style="159" customWidth="1"/>
    <col min="13" max="13" width="10.5546875" style="64" hidden="1" customWidth="1"/>
    <col min="14" max="14" width="12.21875" style="64" hidden="1" customWidth="1"/>
    <col min="15" max="15" width="7.77734375" style="64" hidden="1" customWidth="1"/>
    <col min="16" max="16" width="8" style="64" hidden="1" customWidth="1"/>
    <col min="17" max="17" width="8.21875" style="64" hidden="1" customWidth="1"/>
    <col min="18" max="18" width="12.21875" style="64" hidden="1" customWidth="1"/>
    <col min="19" max="19" width="6.21875" style="64" hidden="1" customWidth="1"/>
    <col min="20" max="20" width="15" style="64" hidden="1" customWidth="1"/>
    <col min="21" max="21" width="7.77734375" style="64" hidden="1" customWidth="1"/>
    <col min="22" max="22" width="3" style="64" hidden="1" customWidth="1"/>
    <col min="23" max="23" width="14.21875" style="64" hidden="1" customWidth="1"/>
    <col min="24" max="48" width="9" style="64" hidden="1" customWidth="1"/>
    <col min="49" max="49" width="8.21875" style="64" hidden="1" customWidth="1"/>
    <col min="50" max="50" width="13.77734375" style="64" customWidth="1"/>
    <col min="51" max="51" width="11.21875" style="64" customWidth="1"/>
    <col min="52" max="52" width="11.44140625" style="64" customWidth="1"/>
    <col min="53" max="53" width="11.77734375" style="64" customWidth="1"/>
    <col min="54" max="54" width="9.21875" style="64" customWidth="1"/>
    <col min="55" max="55" width="13.77734375" style="64" customWidth="1"/>
    <col min="56" max="56" width="11.44140625" style="160" customWidth="1"/>
    <col min="57" max="57" width="11.44140625" style="64" customWidth="1"/>
    <col min="58" max="58" width="58.77734375" style="64" customWidth="1"/>
    <col min="59" max="59" width="11.5546875" style="64" customWidth="1"/>
    <col min="60" max="60" width="23.77734375" style="64" customWidth="1"/>
    <col min="61" max="61" width="18.77734375" style="64" customWidth="1"/>
    <col min="62" max="62" width="23.77734375" style="64" customWidth="1"/>
    <col min="63" max="63" width="11.44140625" style="64" customWidth="1"/>
    <col min="64" max="64" width="20.77734375" style="64" customWidth="1"/>
    <col min="65" max="65" width="3.77734375" style="64" customWidth="1"/>
    <col min="66" max="66" width="20.77734375" style="64" customWidth="1"/>
    <col min="67" max="67" width="3.21875" style="64" customWidth="1"/>
    <col min="68" max="68" width="20.77734375" style="64" customWidth="1"/>
    <col min="69" max="69" width="3.44140625" style="64" customWidth="1"/>
    <col min="70" max="70" width="20.77734375" style="64" customWidth="1"/>
    <col min="71" max="71" width="3.5546875" style="64" customWidth="1"/>
    <col min="72" max="72" width="20.77734375" style="64" customWidth="1"/>
    <col min="73" max="73" width="3.44140625" style="64" customWidth="1"/>
    <col min="74" max="74" width="20.77734375" style="64" customWidth="1"/>
    <col min="75" max="75" width="3.21875" style="64" customWidth="1"/>
    <col min="76" max="76" width="20.77734375" style="64" customWidth="1"/>
    <col min="77" max="77" width="3.77734375" style="64" customWidth="1"/>
    <col min="78" max="78" width="11.44140625" style="64" customWidth="1"/>
    <col min="79" max="79" width="11.44140625" style="161" customWidth="1"/>
    <col min="80" max="80" width="11.44140625" style="64" customWidth="1"/>
    <col min="81" max="81" width="11.44140625" style="161" customWidth="1"/>
    <col min="82" max="83" width="11.44140625" style="64" customWidth="1"/>
    <col min="84" max="86" width="11.44140625" style="161" customWidth="1"/>
    <col min="87" max="87" width="11.44140625" style="160" customWidth="1"/>
    <col min="88" max="88" width="11.44140625" style="161" customWidth="1"/>
    <col min="89" max="89" width="29.21875" style="64" customWidth="1"/>
    <col min="90" max="90" width="14.77734375" style="64" customWidth="1"/>
    <col min="91" max="91" width="16.44140625" style="64" customWidth="1"/>
    <col min="92" max="92" width="46.5546875" style="64" customWidth="1"/>
    <col min="93" max="93" width="23.21875" style="64" customWidth="1"/>
    <col min="94" max="94" width="12.21875" style="64" customWidth="1"/>
    <col min="95" max="95" width="27.21875" style="64" customWidth="1"/>
    <col min="96" max="96" width="34.44140625" style="64" customWidth="1"/>
    <col min="97" max="97" width="27.21875" style="64" customWidth="1"/>
    <col min="98" max="16384" width="11.44140625" style="64"/>
  </cols>
  <sheetData>
    <row r="1" spans="1:97" s="3" customFormat="1" ht="36.75" customHeight="1" x14ac:dyDescent="0.3">
      <c r="A1" s="1"/>
      <c r="B1" s="168" t="s">
        <v>0</v>
      </c>
      <c r="C1" s="168"/>
      <c r="D1" s="168"/>
      <c r="E1" s="168"/>
      <c r="F1" s="168"/>
      <c r="G1" s="168"/>
      <c r="H1" s="168"/>
      <c r="I1" s="168"/>
      <c r="J1" s="168"/>
      <c r="K1" s="168"/>
      <c r="L1" s="168"/>
      <c r="M1" s="169" t="s">
        <v>1</v>
      </c>
      <c r="N1" s="169"/>
      <c r="O1" s="169"/>
      <c r="P1" s="169"/>
      <c r="Q1" s="169"/>
      <c r="R1" s="169"/>
      <c r="S1" s="169"/>
      <c r="T1" s="169"/>
      <c r="U1" s="169"/>
      <c r="V1" s="169"/>
      <c r="W1" s="169"/>
      <c r="X1" s="170" t="s">
        <v>2</v>
      </c>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2" t="s">
        <v>3</v>
      </c>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2"/>
      <c r="CE1" s="172"/>
      <c r="CF1" s="172"/>
      <c r="CG1" s="2"/>
      <c r="CH1" s="2"/>
      <c r="CI1" s="2"/>
      <c r="CJ1" s="2"/>
      <c r="CK1" s="173" t="s">
        <v>4</v>
      </c>
      <c r="CL1" s="174"/>
      <c r="CM1" s="174"/>
      <c r="CN1" s="174"/>
      <c r="CO1" s="174"/>
      <c r="CP1" s="174"/>
      <c r="CQ1" s="174"/>
      <c r="CR1" s="174"/>
      <c r="CS1" s="175"/>
    </row>
    <row r="2" spans="1:97" s="11" customFormat="1" ht="36" customHeight="1" x14ac:dyDescent="0.25">
      <c r="A2" s="4"/>
      <c r="B2" s="176" t="s">
        <v>5</v>
      </c>
      <c r="C2" s="176"/>
      <c r="D2" s="176"/>
      <c r="E2" s="176"/>
      <c r="F2" s="176"/>
      <c r="G2" s="176"/>
      <c r="H2" s="176"/>
      <c r="I2" s="176" t="s">
        <v>6</v>
      </c>
      <c r="J2" s="176"/>
      <c r="K2" s="176"/>
      <c r="L2" s="176"/>
      <c r="M2" s="177" t="s">
        <v>7</v>
      </c>
      <c r="N2" s="177"/>
      <c r="O2" s="177"/>
      <c r="P2" s="177" t="s">
        <v>8</v>
      </c>
      <c r="Q2" s="177"/>
      <c r="R2" s="177"/>
      <c r="S2" s="177"/>
      <c r="T2" s="177"/>
      <c r="U2" s="177" t="s">
        <v>9</v>
      </c>
      <c r="V2" s="177"/>
      <c r="W2" s="177"/>
      <c r="X2" s="179" t="s">
        <v>10</v>
      </c>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t="s">
        <v>11</v>
      </c>
      <c r="AW2" s="179"/>
      <c r="AX2" s="179"/>
      <c r="AY2" s="179" t="s">
        <v>12</v>
      </c>
      <c r="AZ2" s="179"/>
      <c r="BA2" s="5"/>
      <c r="BB2" s="5"/>
      <c r="BC2" s="5" t="s">
        <v>9</v>
      </c>
      <c r="BD2" s="180" t="s">
        <v>13</v>
      </c>
      <c r="BE2" s="180"/>
      <c r="BF2" s="180"/>
      <c r="BG2" s="180"/>
      <c r="BH2" s="180"/>
      <c r="BI2" s="180"/>
      <c r="BJ2" s="180"/>
      <c r="BK2" s="180"/>
      <c r="BL2" s="180" t="s">
        <v>14</v>
      </c>
      <c r="BM2" s="180"/>
      <c r="BN2" s="180"/>
      <c r="BO2" s="180"/>
      <c r="BP2" s="180"/>
      <c r="BQ2" s="180"/>
      <c r="BR2" s="180"/>
      <c r="BS2" s="180"/>
      <c r="BT2" s="180"/>
      <c r="BU2" s="180"/>
      <c r="BV2" s="180"/>
      <c r="BW2" s="180"/>
      <c r="BX2" s="180"/>
      <c r="BY2" s="180"/>
      <c r="BZ2" s="180"/>
      <c r="CA2" s="180"/>
      <c r="CB2" s="7"/>
      <c r="CC2" s="6"/>
      <c r="CD2" s="7"/>
      <c r="CE2" s="7"/>
      <c r="CF2" s="6"/>
      <c r="CG2" s="6"/>
      <c r="CH2" s="6"/>
      <c r="CI2" s="6"/>
      <c r="CJ2" s="8"/>
      <c r="CK2" s="178" t="s">
        <v>15</v>
      </c>
      <c r="CL2" s="178"/>
      <c r="CM2" s="178"/>
      <c r="CN2" s="178" t="s">
        <v>16</v>
      </c>
      <c r="CO2" s="178"/>
      <c r="CP2" s="178"/>
      <c r="CQ2" s="178"/>
      <c r="CR2" s="9" t="s">
        <v>17</v>
      </c>
      <c r="CS2" s="10" t="s">
        <v>18</v>
      </c>
    </row>
    <row r="3" spans="1:97" s="31" customFormat="1" ht="62.25" customHeight="1" x14ac:dyDescent="0.2">
      <c r="A3" s="12"/>
      <c r="B3" s="13" t="s">
        <v>19</v>
      </c>
      <c r="C3" s="13" t="s">
        <v>20</v>
      </c>
      <c r="D3" s="14" t="s">
        <v>21</v>
      </c>
      <c r="E3" s="13" t="s">
        <v>22</v>
      </c>
      <c r="F3" s="13" t="s">
        <v>23</v>
      </c>
      <c r="G3" s="13" t="s">
        <v>24</v>
      </c>
      <c r="H3" s="15" t="s">
        <v>25</v>
      </c>
      <c r="I3" s="13" t="s">
        <v>26</v>
      </c>
      <c r="J3" s="13" t="s">
        <v>27</v>
      </c>
      <c r="K3" s="13" t="s">
        <v>28</v>
      </c>
      <c r="L3" s="16" t="s">
        <v>29</v>
      </c>
      <c r="M3" s="17" t="s">
        <v>30</v>
      </c>
      <c r="N3" s="17" t="s">
        <v>31</v>
      </c>
      <c r="O3" s="17" t="s">
        <v>32</v>
      </c>
      <c r="P3" s="17" t="s">
        <v>33</v>
      </c>
      <c r="Q3" s="17" t="s">
        <v>34</v>
      </c>
      <c r="R3" s="17" t="s">
        <v>35</v>
      </c>
      <c r="S3" s="17" t="s">
        <v>36</v>
      </c>
      <c r="T3" s="17" t="s">
        <v>37</v>
      </c>
      <c r="U3" s="17" t="s">
        <v>38</v>
      </c>
      <c r="V3" s="18" t="s">
        <v>39</v>
      </c>
      <c r="W3" s="17" t="s">
        <v>40</v>
      </c>
      <c r="X3" s="19" t="s">
        <v>41</v>
      </c>
      <c r="Y3" s="19" t="s">
        <v>42</v>
      </c>
      <c r="Z3" s="19" t="s">
        <v>43</v>
      </c>
      <c r="AA3" s="19" t="s">
        <v>44</v>
      </c>
      <c r="AB3" s="20" t="s">
        <v>45</v>
      </c>
      <c r="AC3" s="19" t="s">
        <v>46</v>
      </c>
      <c r="AD3" s="19" t="s">
        <v>47</v>
      </c>
      <c r="AE3" s="19" t="s">
        <v>48</v>
      </c>
      <c r="AF3" s="19" t="s">
        <v>49</v>
      </c>
      <c r="AG3" s="19" t="s">
        <v>50</v>
      </c>
      <c r="AH3" s="19" t="s">
        <v>51</v>
      </c>
      <c r="AI3" s="19" t="s">
        <v>52</v>
      </c>
      <c r="AJ3" s="19" t="s">
        <v>53</v>
      </c>
      <c r="AK3" s="19" t="s">
        <v>54</v>
      </c>
      <c r="AL3" s="19" t="s">
        <v>55</v>
      </c>
      <c r="AM3" s="19" t="s">
        <v>56</v>
      </c>
      <c r="AN3" s="19" t="s">
        <v>57</v>
      </c>
      <c r="AO3" s="19" t="s">
        <v>58</v>
      </c>
      <c r="AP3" s="19" t="s">
        <v>59</v>
      </c>
      <c r="AQ3" s="19" t="s">
        <v>60</v>
      </c>
      <c r="AR3" s="19" t="s">
        <v>61</v>
      </c>
      <c r="AS3" s="19" t="s">
        <v>62</v>
      </c>
      <c r="AT3" s="19" t="s">
        <v>63</v>
      </c>
      <c r="AU3" s="19" t="s">
        <v>64</v>
      </c>
      <c r="AV3" s="19" t="s">
        <v>65</v>
      </c>
      <c r="AW3" s="19" t="s">
        <v>66</v>
      </c>
      <c r="AX3" s="19" t="s">
        <v>67</v>
      </c>
      <c r="AY3" s="20" t="s">
        <v>30</v>
      </c>
      <c r="AZ3" s="20" t="s">
        <v>68</v>
      </c>
      <c r="BA3" s="20" t="s">
        <v>69</v>
      </c>
      <c r="BB3" s="20"/>
      <c r="BC3" s="20" t="s">
        <v>70</v>
      </c>
      <c r="BD3" s="18" t="s">
        <v>71</v>
      </c>
      <c r="BE3" s="18" t="s">
        <v>72</v>
      </c>
      <c r="BF3" s="21" t="s">
        <v>73</v>
      </c>
      <c r="BG3" s="18" t="s">
        <v>74</v>
      </c>
      <c r="BH3" s="22" t="s">
        <v>75</v>
      </c>
      <c r="BI3" s="21" t="s">
        <v>76</v>
      </c>
      <c r="BJ3" s="21" t="s">
        <v>77</v>
      </c>
      <c r="BK3" s="18" t="s">
        <v>78</v>
      </c>
      <c r="BL3" s="23" t="s">
        <v>79</v>
      </c>
      <c r="BM3" s="24" t="s">
        <v>80</v>
      </c>
      <c r="BN3" s="23" t="s">
        <v>81</v>
      </c>
      <c r="BO3" s="24" t="s">
        <v>82</v>
      </c>
      <c r="BP3" s="23" t="s">
        <v>83</v>
      </c>
      <c r="BQ3" s="24" t="s">
        <v>84</v>
      </c>
      <c r="BR3" s="23" t="s">
        <v>85</v>
      </c>
      <c r="BS3" s="24" t="s">
        <v>86</v>
      </c>
      <c r="BT3" s="23" t="s">
        <v>87</v>
      </c>
      <c r="BU3" s="24" t="s">
        <v>88</v>
      </c>
      <c r="BV3" s="23" t="s">
        <v>89</v>
      </c>
      <c r="BW3" s="24" t="s">
        <v>90</v>
      </c>
      <c r="BX3" s="23" t="s">
        <v>91</v>
      </c>
      <c r="BY3" s="25" t="s">
        <v>92</v>
      </c>
      <c r="BZ3" s="181" t="s">
        <v>93</v>
      </c>
      <c r="CA3" s="181"/>
      <c r="CB3" s="27" t="s">
        <v>94</v>
      </c>
      <c r="CC3" s="26" t="s">
        <v>95</v>
      </c>
      <c r="CD3" s="26" t="s">
        <v>96</v>
      </c>
      <c r="CE3" s="26" t="s">
        <v>97</v>
      </c>
      <c r="CF3" s="26" t="s">
        <v>98</v>
      </c>
      <c r="CG3" s="26" t="s">
        <v>99</v>
      </c>
      <c r="CH3" s="26" t="s">
        <v>100</v>
      </c>
      <c r="CI3" s="26"/>
      <c r="CJ3" s="26" t="s">
        <v>101</v>
      </c>
      <c r="CK3" s="28" t="s">
        <v>102</v>
      </c>
      <c r="CL3" s="28" t="s">
        <v>103</v>
      </c>
      <c r="CM3" s="28" t="s">
        <v>104</v>
      </c>
      <c r="CN3" s="28" t="s">
        <v>105</v>
      </c>
      <c r="CO3" s="28" t="s">
        <v>106</v>
      </c>
      <c r="CP3" s="29" t="s">
        <v>107</v>
      </c>
      <c r="CQ3" s="30" t="s">
        <v>108</v>
      </c>
      <c r="CR3" s="30" t="s">
        <v>109</v>
      </c>
      <c r="CS3" s="30" t="s">
        <v>110</v>
      </c>
    </row>
    <row r="4" spans="1:97" ht="126.75" customHeight="1" x14ac:dyDescent="0.2">
      <c r="A4" s="12"/>
      <c r="B4" s="182" t="s">
        <v>294</v>
      </c>
      <c r="C4" s="182" t="s">
        <v>112</v>
      </c>
      <c r="D4" s="252" t="s">
        <v>113</v>
      </c>
      <c r="E4" s="183" t="s">
        <v>114</v>
      </c>
      <c r="F4" s="182" t="s">
        <v>115</v>
      </c>
      <c r="G4" s="182" t="s">
        <v>116</v>
      </c>
      <c r="H4" s="184" t="s">
        <v>117</v>
      </c>
      <c r="I4" s="183" t="s">
        <v>118</v>
      </c>
      <c r="J4" s="183" t="s">
        <v>119</v>
      </c>
      <c r="K4" s="183" t="s">
        <v>120</v>
      </c>
      <c r="L4" s="187" t="s">
        <v>121</v>
      </c>
      <c r="M4" s="35"/>
      <c r="N4" s="36"/>
      <c r="O4" s="37"/>
      <c r="P4" s="38"/>
      <c r="Q4" s="39"/>
      <c r="R4" s="38"/>
      <c r="S4" s="39"/>
      <c r="T4" s="36"/>
      <c r="U4" s="40"/>
      <c r="V4" s="41"/>
      <c r="W4" s="36"/>
      <c r="X4" s="185" t="s">
        <v>122</v>
      </c>
      <c r="Y4" s="185" t="s">
        <v>122</v>
      </c>
      <c r="Z4" s="185" t="s">
        <v>122</v>
      </c>
      <c r="AA4" s="185" t="s">
        <v>122</v>
      </c>
      <c r="AB4" s="186" t="str">
        <f t="shared" ref="AB4:AB27" si="0">IF(COUNTIF(X4:AA4,"Si")=4,"Riesgo de Corrupcion","No es Riego de corrupcion")</f>
        <v>Riesgo de Corrupcion</v>
      </c>
      <c r="AC4" s="185" t="s">
        <v>122</v>
      </c>
      <c r="AD4" s="185" t="s">
        <v>122</v>
      </c>
      <c r="AE4" s="185" t="s">
        <v>123</v>
      </c>
      <c r="AF4" s="185" t="s">
        <v>123</v>
      </c>
      <c r="AG4" s="185" t="s">
        <v>122</v>
      </c>
      <c r="AH4" s="185" t="s">
        <v>123</v>
      </c>
      <c r="AI4" s="185" t="s">
        <v>123</v>
      </c>
      <c r="AJ4" s="185" t="s">
        <v>123</v>
      </c>
      <c r="AK4" s="185" t="s">
        <v>123</v>
      </c>
      <c r="AL4" s="185" t="s">
        <v>122</v>
      </c>
      <c r="AM4" s="185" t="s">
        <v>123</v>
      </c>
      <c r="AN4" s="185" t="s">
        <v>122</v>
      </c>
      <c r="AO4" s="185" t="s">
        <v>123</v>
      </c>
      <c r="AP4" s="185" t="s">
        <v>123</v>
      </c>
      <c r="AQ4" s="185" t="s">
        <v>123</v>
      </c>
      <c r="AR4" s="185" t="s">
        <v>123</v>
      </c>
      <c r="AS4" s="185" t="s">
        <v>123</v>
      </c>
      <c r="AT4" s="185" t="s">
        <v>123</v>
      </c>
      <c r="AU4" s="185" t="s">
        <v>123</v>
      </c>
      <c r="AV4" s="195">
        <f>COUNTIF(AC4:AU5,"si")</f>
        <v>5</v>
      </c>
      <c r="AW4" s="193">
        <v>0.8</v>
      </c>
      <c r="AX4" s="193" t="str">
        <f>+VLOOKUP(AV4,[2]DATOS!A104:B122,2,FALSE)</f>
        <v>Moderado</v>
      </c>
      <c r="AY4" s="188" t="s">
        <v>124</v>
      </c>
      <c r="AZ4" s="189" t="str">
        <f>+VLOOKUP(AY4,[2]DATOS!$AT$78:$AU$82,2,FALSE)</f>
        <v>Baja</v>
      </c>
      <c r="BA4" s="191">
        <f>IF(AZ4=[2]DATOS!$AS$78,[2]DATOS!$AV$78,IF(AZ4=[2]DATOS!$AS$79,[2]DATOS!$AV$79,IF(AZ4=[2]DATOS!$AS$80,[2]DATOS!$AV$80,IF(AZ4=[2]DATOS!$AS$81,[2]DATOS!$AV$81,IF(AZ4=[2]DATOS!$AS$82,[2]DATOS!$AV$82)))))</f>
        <v>0.4</v>
      </c>
      <c r="BB4" s="192" t="str">
        <f>+CONCATENATE(AZ4," - ",AX4)</f>
        <v>Baja - Moderado</v>
      </c>
      <c r="BC4" s="193" t="e">
        <f>+VLOOKUP($BB4,[2]!Tabla10[#Data],2,FALSE)</f>
        <v>#REF!</v>
      </c>
      <c r="BD4" s="163" t="str">
        <f>+[2]PROCESOS!L74</f>
        <v>CE-RCO-O1-C1</v>
      </c>
      <c r="BE4" s="74" t="s">
        <v>125</v>
      </c>
      <c r="BF4" s="75" t="str">
        <f>INDEX([2]PROCESOS!$M$4:$M$103,MATCH(CORRUPCIÓN!BD4,[2]PROCESOS!$L$4:$L$103,0))</f>
        <v>revisa su redacción, ortografía y contenido general del mensaje, así como su línea gráfica con el fin de verificar que la pieza no tenga errores gramaticales, que sea coherente y estratégica con el mensaje que se quiere difundir y cumpla con las directrices que maneja la UPIT. En caso de detectar errores, piezas que no son coherentes o no cumplen con la línea grafica que maneja la UPIT, se devuelven al diseñador para que realice los ajustes pertinentes. Como evidencia quedan los correos electrónicos y / o mensajes de WhatsApp en los que se realiza la devolución o aprobación de las piezas.</v>
      </c>
      <c r="BG4" s="74" t="s">
        <v>126</v>
      </c>
      <c r="BH4" s="76" t="str">
        <f>CONCATENATE(CORRUPCIÓN!$BE4," ",CORRUPCIÓN!$BG4," ",CORRUPCIÓN!$BF4)</f>
        <v>El Asesor de Comunicaciones antes de la publicación de cualquier pieza comunicativa, revisa su redacción, ortografía y contenido general del mensaje, así como su línea gráfica con el fin de verificar que la pieza no tenga errores gramaticales, que sea coherente y estratégica con el mensaje que se quiere difundir y cumpla con las directrices que maneja la UPIT. En caso de detectar errores, piezas que no son coherentes o no cumplen con la línea grafica que maneja la UPIT, se devuelven al diseñador para que realice los ajustes pertinentes. Como evidencia quedan los correos electrónicos y / o mensajes de WhatsApp en los que se realiza la devolución o aprobación de las piezas.</v>
      </c>
      <c r="BI4" s="49"/>
      <c r="BJ4" s="49"/>
      <c r="BK4" s="50" t="s">
        <v>127</v>
      </c>
      <c r="BL4" s="51" t="s">
        <v>128</v>
      </c>
      <c r="BM4" s="52">
        <f t="shared" ref="BM4:BM27" si="1">IF(BL4="Asignado",15,0)</f>
        <v>15</v>
      </c>
      <c r="BN4" s="51" t="s">
        <v>129</v>
      </c>
      <c r="BO4" s="52">
        <f t="shared" ref="BO4:BO28" si="2">IF(BN4="Adecuado",15,0)</f>
        <v>15</v>
      </c>
      <c r="BP4" s="51" t="s">
        <v>130</v>
      </c>
      <c r="BQ4" s="52">
        <f t="shared" ref="BQ4:BQ27" si="3">IF(BP4="OPORTUNA",15,0)</f>
        <v>15</v>
      </c>
      <c r="BR4" s="51" t="s">
        <v>131</v>
      </c>
      <c r="BS4" s="52">
        <f t="shared" ref="BS4:BS10" si="4">IF(BR4="PREVENIR",15,IF(BR4="DETECTAR",10,IF(BR4="NO ES UN CONTROL",0,"")))</f>
        <v>10</v>
      </c>
      <c r="BT4" s="51" t="s">
        <v>132</v>
      </c>
      <c r="BU4" s="52">
        <f t="shared" ref="BU4:BU26" si="5">IF(BT4="CONFIABLE",15,0)</f>
        <v>15</v>
      </c>
      <c r="BV4" s="51" t="s">
        <v>133</v>
      </c>
      <c r="BW4" s="52">
        <f t="shared" ref="BW4:BW19" si="6">IF(BV4="SE INVESTIGAN Y RESUELVEN OPORTUNAMENTE",15,0)</f>
        <v>0</v>
      </c>
      <c r="BX4" s="51" t="s">
        <v>134</v>
      </c>
      <c r="BY4" s="53">
        <f t="shared" ref="BY4:BY27" si="7">IF(BX4="COMPLETA",10,IF(BX4="INCOMPLETA",5,IF(BX4="NO EXISTE",0,"")))</f>
        <v>10</v>
      </c>
      <c r="BZ4" s="54">
        <f>+BM4+BO4+BQ4+BS4+BU4+BW4+BY4</f>
        <v>80</v>
      </c>
      <c r="CA4" s="55" t="str">
        <f t="shared" ref="CA4:CA26" si="8">IF(BZ4&lt;86,"Debil",IF(BZ4&lt;96,"Moderado",IF(BZ4&lt;101,"Fuerte","")))</f>
        <v>Debil</v>
      </c>
      <c r="CB4" s="51" t="s">
        <v>135</v>
      </c>
      <c r="CC4" s="55" t="str">
        <f t="shared" ref="CC4:CC28" si="9">(IF(AND(CA4="Fuerte",CB4="Fuerte (Siempre se Ejecuta)"),"Fuerte",IF(OR(CA4="Fuerte",CB4="Moderado (algunas veces)"),"Moderado",IF(OR(CA4="Fuerte", CB4="debil (no se ejecuta)"),"debil", IF(OR(CA4="Moderado", CB4="Fuerte (Siempre se Ejecuta)"),"Moderado",IF(OR(CA4="Moderado",CB4="Moderado (algunas veces)"),"Moderado", IF(OR(CA4="Moderado",CB4="debil (no se ejecuta)"),"Debil",IF(OR(CA4="Debil",CB4= "Fuerte (Siempre se Ejecuta)"),"debil",IF(OR(CA4="debil",CB4="Moderado (algunas veces)"),"debil",IF(OR(CA4="debil",CB4="debil (no se ejecuta)"),"debil"))))))))))</f>
        <v>debil</v>
      </c>
      <c r="CD4" s="36">
        <f t="shared" ref="CD4" si="10">IF(CC4="Debil",0,IF(CC4="Moderado",50,IF(CC4="Fuerte",100)))</f>
        <v>0</v>
      </c>
      <c r="CE4" s="194">
        <f>AVERAGE(CD4:CD5)</f>
        <v>25</v>
      </c>
      <c r="CF4" s="201" t="str">
        <f>+IF(CE4=100,"Fuerte",IF(CE4&gt;=50,"Moderado",IF(CE4&lt;50,"Débil")))</f>
        <v>Débil</v>
      </c>
      <c r="CG4" s="194" t="str">
        <f>+IF(CF4="Fuerte","2",IF(CF4="Moderado","1","0"))</f>
        <v>0</v>
      </c>
      <c r="CH4" s="194" t="str">
        <f>IF(AND(AZ4="MUY BAJA",CG4=2),"MUY BAJA",IF(AND(AZ4="BAJA",CG4=2),"MUY BAJA",IF(AND(AZ4="MEDIA",CG4=2),"MUY BAJA",IF(AND(AZ4="ALTA",CG4=2),"BAJA",IF(AND(AZ4="MUY ALTA",CG4=2),"MEDIA",IF(AND(AZ4="MUY BAJA",CG4=1),"MUY BAJA",IF(AND(AZ4="BAJA",CG4=1),"MUY BAJA",IF(AND(AZ4="MEDIA",CG4=1),"BAJA",IF(AND(AZ4="ALTA",CG4=1),"MEDIA",IF(AND(AZ4="MUY ALTA",CG4=1),"ALTA",AZ4))))))))))</f>
        <v>Baja</v>
      </c>
      <c r="CI4" s="203" t="str">
        <f>+CONCATENATE(CH4," - ",AX4)</f>
        <v>Baja - Moderado</v>
      </c>
      <c r="CJ4" s="194" t="e">
        <f>+VLOOKUP(CI4,[2]!Tabla1[#All],2,FALSE)</f>
        <v>#REF!</v>
      </c>
      <c r="CK4" s="204" t="s">
        <v>136</v>
      </c>
      <c r="CL4" s="196" t="s">
        <v>137</v>
      </c>
      <c r="CM4" s="197">
        <v>45641</v>
      </c>
      <c r="CN4" s="59"/>
      <c r="CO4" s="196"/>
      <c r="CP4" s="198"/>
      <c r="CQ4" s="199"/>
      <c r="CR4" s="62"/>
      <c r="CS4" s="200"/>
    </row>
    <row r="5" spans="1:97" ht="126.75" customHeight="1" x14ac:dyDescent="0.2">
      <c r="A5" s="12"/>
      <c r="B5" s="182"/>
      <c r="C5" s="182"/>
      <c r="D5" s="252"/>
      <c r="E5" s="183"/>
      <c r="F5" s="182"/>
      <c r="G5" s="182"/>
      <c r="H5" s="184"/>
      <c r="I5" s="183"/>
      <c r="J5" s="183"/>
      <c r="K5" s="183"/>
      <c r="L5" s="187"/>
      <c r="M5" s="35"/>
      <c r="N5" s="36"/>
      <c r="O5" s="37"/>
      <c r="P5" s="38"/>
      <c r="Q5" s="39"/>
      <c r="R5" s="38"/>
      <c r="S5" s="39"/>
      <c r="T5" s="36"/>
      <c r="U5" s="40"/>
      <c r="V5" s="41"/>
      <c r="W5" s="36"/>
      <c r="X5" s="185"/>
      <c r="Y5" s="185"/>
      <c r="Z5" s="185"/>
      <c r="AA5" s="185"/>
      <c r="AB5" s="186"/>
      <c r="AC5" s="185"/>
      <c r="AD5" s="185"/>
      <c r="AE5" s="185"/>
      <c r="AF5" s="185"/>
      <c r="AG5" s="185"/>
      <c r="AH5" s="185"/>
      <c r="AI5" s="185"/>
      <c r="AJ5" s="185"/>
      <c r="AK5" s="185"/>
      <c r="AL5" s="185"/>
      <c r="AM5" s="185"/>
      <c r="AN5" s="185"/>
      <c r="AO5" s="185"/>
      <c r="AP5" s="185"/>
      <c r="AQ5" s="185"/>
      <c r="AR5" s="185"/>
      <c r="AS5" s="185"/>
      <c r="AT5" s="185"/>
      <c r="AU5" s="185"/>
      <c r="AV5" s="195"/>
      <c r="AW5" s="193"/>
      <c r="AX5" s="193"/>
      <c r="AY5" s="188"/>
      <c r="AZ5" s="190"/>
      <c r="BA5" s="191"/>
      <c r="BB5" s="192"/>
      <c r="BC5" s="193"/>
      <c r="BD5" s="163" t="str">
        <f>+[2]PROCESOS!L75</f>
        <v>CE-RCO-O1-C2</v>
      </c>
      <c r="BE5" s="74" t="s">
        <v>125</v>
      </c>
      <c r="BF5" s="75" t="s">
        <v>138</v>
      </c>
      <c r="BG5" s="74" t="s">
        <v>139</v>
      </c>
      <c r="BH5" s="76" t="str">
        <f>CONCATENATE(CORRUPCIÓN!$BE5," ",CORRUPCIÓN!$BG5," ",CORRUPCIÓN!$BF5)</f>
        <v>El Asesor de Comunicaciones antes de la publicación de cualquier pieza o mensaje comunicacional, revisa el contenido que se quiere comunicar frente a la oportunidad de la comunicación,  con el fin de verificar que el mensaje se entregue en los tiempos adecuados. En caso de detectar mensajes o piezas comunicacionales desactualizadas o prematuras se devuelve al diseñador o al periodista informando las razones por las cuales no se autoriza la publicación. Como evidencia quedan los correos electrónicos y / o mensajes de WhatsApp en los que se realiza la devolución o aprobación de las piezas.</v>
      </c>
      <c r="BI5" s="49"/>
      <c r="BJ5" s="49"/>
      <c r="BK5" s="50" t="s">
        <v>127</v>
      </c>
      <c r="BL5" s="51" t="s">
        <v>128</v>
      </c>
      <c r="BM5" s="52">
        <f t="shared" si="1"/>
        <v>15</v>
      </c>
      <c r="BN5" s="51" t="s">
        <v>129</v>
      </c>
      <c r="BO5" s="52">
        <f t="shared" si="2"/>
        <v>15</v>
      </c>
      <c r="BP5" s="51" t="s">
        <v>130</v>
      </c>
      <c r="BQ5" s="52">
        <f t="shared" si="3"/>
        <v>15</v>
      </c>
      <c r="BR5" s="51" t="s">
        <v>131</v>
      </c>
      <c r="BS5" s="52">
        <f t="shared" si="4"/>
        <v>10</v>
      </c>
      <c r="BT5" s="51" t="s">
        <v>132</v>
      </c>
      <c r="BU5" s="52">
        <f t="shared" si="5"/>
        <v>15</v>
      </c>
      <c r="BV5" s="51" t="s">
        <v>133</v>
      </c>
      <c r="BW5" s="52">
        <f t="shared" si="6"/>
        <v>0</v>
      </c>
      <c r="BX5" s="51" t="s">
        <v>134</v>
      </c>
      <c r="BY5" s="53">
        <f t="shared" si="7"/>
        <v>10</v>
      </c>
      <c r="BZ5" s="54">
        <f>+BM5+BO5+BQ5+BS5+BU5+BW5+BY5</f>
        <v>80</v>
      </c>
      <c r="CA5" s="55" t="str">
        <f>IF(BZ5&lt;86,"Debil",IF(BZ5&lt;96,"Moderado",IF(BZ5&lt;101,"Fuerte","")))</f>
        <v>Debil</v>
      </c>
      <c r="CB5" s="51" t="s">
        <v>140</v>
      </c>
      <c r="CC5" s="55" t="str">
        <f t="shared" si="9"/>
        <v>Moderado</v>
      </c>
      <c r="CD5" s="36">
        <f>IF(CC5="Debil",0,IF(CC5="Moderado",50,IF(CC5="Fuerte",100)))</f>
        <v>50</v>
      </c>
      <c r="CE5" s="194"/>
      <c r="CF5" s="202"/>
      <c r="CG5" s="194"/>
      <c r="CH5" s="194"/>
      <c r="CI5" s="203"/>
      <c r="CJ5" s="194"/>
      <c r="CK5" s="204"/>
      <c r="CL5" s="196"/>
      <c r="CM5" s="196"/>
      <c r="CN5" s="59"/>
      <c r="CO5" s="196"/>
      <c r="CP5" s="198"/>
      <c r="CQ5" s="199"/>
      <c r="CR5" s="62"/>
      <c r="CS5" s="200"/>
    </row>
    <row r="6" spans="1:97" ht="148.5" customHeight="1" x14ac:dyDescent="0.2">
      <c r="A6" s="12"/>
      <c r="B6" s="32" t="s">
        <v>295</v>
      </c>
      <c r="C6" s="32" t="s">
        <v>141</v>
      </c>
      <c r="D6" s="74" t="s">
        <v>113</v>
      </c>
      <c r="E6" s="33" t="str">
        <f>+[2]PROCESOS!A19</f>
        <v>GI-RCO-O1-</v>
      </c>
      <c r="F6" s="32" t="s">
        <v>115</v>
      </c>
      <c r="G6" s="32" t="s">
        <v>116</v>
      </c>
      <c r="H6" s="65" t="str">
        <f>INDEX([2]PROCESOS!$G$4:$G$99,MATCH(CORRUPCIÓN!$C6,[2]PROCESOS!$B$4:$B$99,0))</f>
        <v>Gestionar la información necesaria del sector para planificar la infraestructura de transporte intermodal en el país en forma segura, oportuna y eficaz, aplicando la gestión del conocimiento institucional y la planeación de corto, mediano y largo plazo.</v>
      </c>
      <c r="I6" s="33" t="str">
        <f>VLOOKUP($E6,[2]PROCESOS!$A$3:$M$71,9,FALSE)</f>
        <v>Posibilidad de pérdida Reputacional</v>
      </c>
      <c r="J6" s="33" t="str">
        <f>VLOOKUP($E6,[2]PROCESOS!$A$3:$M$71,10,FALSE)</f>
        <v>por uso indebido de la información y/o extralimitación en las competencias asignadas</v>
      </c>
      <c r="K6" s="33" t="str">
        <f>VLOOKUP($E6,[2]PROCESOS!$A$3:$M$71,11,FALSE)</f>
        <v>derivado de suministrar información privilegiada con la intención de favorecer a un tercero o para beneficio propio.</v>
      </c>
      <c r="L6" s="34" t="str">
        <f t="shared" ref="L6:L19" si="11">CONCATENATE(I6," ",J6," ", K6)</f>
        <v>Posibilidad de pérdida Reputacional por uso indebido de la información y/o extralimitación en las competencias asignadas derivado de suministrar información privilegiada con la intención de favorecer a un tercero o para beneficio propio.</v>
      </c>
      <c r="M6" s="35"/>
      <c r="N6" s="36"/>
      <c r="O6" s="37"/>
      <c r="P6" s="38"/>
      <c r="Q6" s="39"/>
      <c r="R6" s="38"/>
      <c r="S6" s="39"/>
      <c r="T6" s="36"/>
      <c r="U6" s="40"/>
      <c r="V6" s="41"/>
      <c r="W6" s="36"/>
      <c r="X6" s="42" t="s">
        <v>122</v>
      </c>
      <c r="Y6" s="42" t="s">
        <v>122</v>
      </c>
      <c r="Z6" s="42" t="s">
        <v>122</v>
      </c>
      <c r="AA6" s="42" t="s">
        <v>122</v>
      </c>
      <c r="AB6" s="43" t="str">
        <f t="shared" si="0"/>
        <v>Riesgo de Corrupcion</v>
      </c>
      <c r="AC6" s="42" t="s">
        <v>122</v>
      </c>
      <c r="AD6" s="42" t="s">
        <v>122</v>
      </c>
      <c r="AE6" s="42" t="s">
        <v>123</v>
      </c>
      <c r="AF6" s="42" t="s">
        <v>123</v>
      </c>
      <c r="AG6" s="42" t="s">
        <v>122</v>
      </c>
      <c r="AH6" s="42" t="s">
        <v>123</v>
      </c>
      <c r="AI6" s="42" t="s">
        <v>122</v>
      </c>
      <c r="AJ6" s="42" t="s">
        <v>123</v>
      </c>
      <c r="AK6" s="42" t="s">
        <v>122</v>
      </c>
      <c r="AL6" s="42" t="s">
        <v>123</v>
      </c>
      <c r="AM6" s="42" t="s">
        <v>122</v>
      </c>
      <c r="AN6" s="42" t="s">
        <v>122</v>
      </c>
      <c r="AO6" s="42" t="s">
        <v>123</v>
      </c>
      <c r="AP6" s="42" t="s">
        <v>123</v>
      </c>
      <c r="AQ6" s="42" t="s">
        <v>123</v>
      </c>
      <c r="AR6" s="42" t="s">
        <v>123</v>
      </c>
      <c r="AS6" s="42" t="s">
        <v>122</v>
      </c>
      <c r="AT6" s="42" t="s">
        <v>123</v>
      </c>
      <c r="AU6" s="42" t="s">
        <v>123</v>
      </c>
      <c r="AV6" s="44">
        <f>COUNTIF(AC6:AU6,"si")</f>
        <v>8</v>
      </c>
      <c r="AW6" s="45">
        <f t="shared" ref="AW6:AW24" si="12">IFERROR(IF($AV6&gt;11,100%,IF($AV6&lt;5,26%,IF(11&lt;$AV6&gt;=5,58%)))," ")</f>
        <v>0.57999999999999996</v>
      </c>
      <c r="AX6" s="45" t="str">
        <f>+VLOOKUP(AV6,[2]DATOS!A104:B122,2,FALSE)</f>
        <v>Mayor</v>
      </c>
      <c r="AY6" s="46" t="s">
        <v>142</v>
      </c>
      <c r="AZ6" s="66" t="str">
        <f>+VLOOKUP(AY6,[2]DATOS!$AT$78:$AU$82,2,FALSE)</f>
        <v>Muy baja</v>
      </c>
      <c r="BA6" s="67">
        <f>IF(AZ6=[2]DATOS!$AS$78,[2]DATOS!$AV$78,IF(AZ6=[2]DATOS!$AS$79,[2]DATOS!$AV$79,IF(AZ6=[2]DATOS!$AS$80,[2]DATOS!$AV$80,IF(AZ6=[2]DATOS!$AS$81,[2]DATOS!$AV$81,IF(AZ6=[2]DATOS!$AS$82,[2]DATOS!$AV$82)))))</f>
        <v>0.2</v>
      </c>
      <c r="BB6" s="48" t="str">
        <f>+CONCATENATE(AZ6," - ",AX6)</f>
        <v>Muy baja - Mayor</v>
      </c>
      <c r="BC6" s="45" t="e">
        <f>+VLOOKUP($BB6,[2]!Tabla10[#Data],2,FALSE)</f>
        <v>#REF!</v>
      </c>
      <c r="BD6" s="163" t="str">
        <f>+[2]PROCESOS!L19</f>
        <v>GI-RCO-O1-C1</v>
      </c>
      <c r="BE6" s="74" t="s">
        <v>143</v>
      </c>
      <c r="BF6" s="75" t="str">
        <f>INDEX([2]PROCESOS!$M$4:$M$71,MATCH(CORRUPCIÓN!BD6,[2]PROCESOS!$L$4:$L$71,0))</f>
        <v>revisa, aprueba y hace entrega de las respuestas a las solicitudes de acuerdo al procedimiento: Atención de a solicitudes de información; para garantizar que la respuesta esté acorde con la solicitud y se envíe a la persona autorizada a recibirla. En caso de no cumplir con las condiciones requeridas por el solicitante se devuelve para hacer los ajustes correspondientes. como evidencia queda las solicitudes de información atendidas.</v>
      </c>
      <c r="BG6" s="74" t="s">
        <v>144</v>
      </c>
      <c r="BH6" s="76" t="str">
        <f>CONCATENATE(CORRUPCIÓN!$BE6," ",CORRUPCIÓN!$BG6," ",CORRUPCIÓN!$BF6)</f>
        <v>El jefe de la oficina de Gestión de la Información   cada vez que se reciba una solicitud de información revisa, aprueba y hace entrega de las respuestas a las solicitudes de acuerdo al procedimiento: Atención de a solicitudes de información; para garantizar que la respuesta esté acorde con la solicitud y se envíe a la persona autorizada a recibirla. En caso de no cumplir con las condiciones requeridas por el solicitante se devuelve para hacer los ajustes correspondientes. como evidencia queda las solicitudes de información atendidas.</v>
      </c>
      <c r="BI6" s="58" t="s">
        <v>145</v>
      </c>
      <c r="BJ6" s="58" t="s">
        <v>146</v>
      </c>
      <c r="BK6" s="50" t="s">
        <v>127</v>
      </c>
      <c r="BL6" s="51" t="s">
        <v>128</v>
      </c>
      <c r="BM6" s="52">
        <f t="shared" si="1"/>
        <v>15</v>
      </c>
      <c r="BN6" s="51" t="s">
        <v>129</v>
      </c>
      <c r="BO6" s="52">
        <f t="shared" si="2"/>
        <v>15</v>
      </c>
      <c r="BP6" s="51" t="s">
        <v>130</v>
      </c>
      <c r="BQ6" s="52">
        <f t="shared" si="3"/>
        <v>15</v>
      </c>
      <c r="BR6" s="51" t="s">
        <v>147</v>
      </c>
      <c r="BS6" s="52">
        <f t="shared" si="4"/>
        <v>15</v>
      </c>
      <c r="BT6" s="51" t="s">
        <v>132</v>
      </c>
      <c r="BU6" s="52">
        <f t="shared" si="5"/>
        <v>15</v>
      </c>
      <c r="BV6" s="51" t="s">
        <v>148</v>
      </c>
      <c r="BW6" s="52">
        <f t="shared" si="6"/>
        <v>15</v>
      </c>
      <c r="BX6" s="51" t="s">
        <v>134</v>
      </c>
      <c r="BY6" s="53">
        <f t="shared" si="7"/>
        <v>10</v>
      </c>
      <c r="BZ6" s="54">
        <f t="shared" ref="BZ6:BZ28" si="13">+BM6+BO6+BQ6+BS6+BU6+BW6+BY6</f>
        <v>100</v>
      </c>
      <c r="CA6" s="55" t="str">
        <f>IF(BZ6&lt;86,"Debil",IF(BZ6&lt;96,"Moderado",IF(BZ6&lt;101,"Fuerte","")))</f>
        <v>Fuerte</v>
      </c>
      <c r="CB6" s="51" t="s">
        <v>140</v>
      </c>
      <c r="CC6" s="55" t="str">
        <f t="shared" si="9"/>
        <v>Fuerte</v>
      </c>
      <c r="CD6" s="36">
        <f>IF(CC6="Debil",0,IF(CC6="Moderado",50,IF(CC6="Fuerte",100)))</f>
        <v>100</v>
      </c>
      <c r="CE6" s="36">
        <f>AVERAGE(CD6)</f>
        <v>100</v>
      </c>
      <c r="CF6" s="36" t="str">
        <f t="shared" ref="CF6:CF28" si="14">+IF(CE6=100,"Fuerte",IF(CE6&gt;=50,"Moderado",IF(CE6&lt;50,"Débil")))</f>
        <v>Fuerte</v>
      </c>
      <c r="CG6" s="36" t="str">
        <f t="shared" ref="CG6:CG27" si="15">+IF(CF6="Fuerte","2",IF(CF6="Moderado","1","0"))</f>
        <v>2</v>
      </c>
      <c r="CH6" s="36" t="str">
        <f>IF(AND(AZ6="MUY BAJA",CG6=2),"MUY BAJA",IF(AND(AZ6="BAJA",CG6=2),"MUY BAJA",IF(AND(AZ6="MEDIA",CG6=2),"MUY BAJA",IF(AND(AZ6="ALTA",CG6=2),"BAJA",IF(AND(AZ6="MUY ALTA",CG6=2),"MEDIA",IF(AND(AZ6="MUY BAJA",CG6=1),"MUY BAJA",IF(AND(AZ6="BAJA",CG6=1),"MUY BAJA",IF(AND(AZ6="MEDIA",CG6=1),"BAJA",IF(AND(AZ6="ALTA",CG6=1),"MEDIA",IF(AND(AZ6="MUY ALTA",CG6=1),"ALTA",AZ6))))))))))</f>
        <v>Muy baja</v>
      </c>
      <c r="CI6" s="56" t="str">
        <f>+CONCATENATE(CH6," - ",AX6)</f>
        <v>Muy baja - Mayor</v>
      </c>
      <c r="CJ6" s="36" t="e">
        <f>+VLOOKUP(CI6,[2]!Tabla1[#All],2,FALSE)</f>
        <v>#REF!</v>
      </c>
      <c r="CK6" s="58" t="s">
        <v>149</v>
      </c>
      <c r="CL6" s="58" t="s">
        <v>150</v>
      </c>
      <c r="CM6" s="68">
        <v>45352</v>
      </c>
      <c r="CN6" s="69"/>
      <c r="CO6" s="70"/>
      <c r="CP6" s="60"/>
      <c r="CQ6" s="71"/>
      <c r="CR6" s="72"/>
      <c r="CS6" s="63"/>
    </row>
    <row r="7" spans="1:97" ht="107.25" customHeight="1" x14ac:dyDescent="0.2">
      <c r="A7" s="12"/>
      <c r="B7" s="182" t="s">
        <v>294</v>
      </c>
      <c r="C7" s="182" t="s">
        <v>112</v>
      </c>
      <c r="D7" s="252" t="s">
        <v>113</v>
      </c>
      <c r="E7" s="183" t="str">
        <f>+[2]PROCESOS!A27</f>
        <v>GTH-RCO-O1-</v>
      </c>
      <c r="F7" s="182" t="s">
        <v>115</v>
      </c>
      <c r="G7" s="182" t="s">
        <v>116</v>
      </c>
      <c r="H7" s="184" t="str">
        <f>INDEX([2]PROCESOS!$G$10:$G$71,MATCH(CORRUPCIÓN!$C7,[2]PROCESOS!$B$4:$B$71,0))</f>
        <v>Gestionar el talento humano a través de la planeación, organización y ejecución de actividades de bienestar social e incentivos, Seguridad y Salud en el Trabajo, formación y capacitación, nómina y situaciones administrativas de conformidad con las políticas institucionales y normativa vigente, que favorezcan el desarrollo integral del Servidor Público, promoviendo el mejoramiento de la calidad de vida laboral que permita generar un entorno organizacional donde la persona pueda desarrollarse integralmente y aportar al cumplimiento de los objetivos institucionales.</v>
      </c>
      <c r="I7" s="183" t="str">
        <f>VLOOKUP($E7,[2]PROCESOS!$A$3:$M$71,9,FALSE)</f>
        <v>Omisión intencional</v>
      </c>
      <c r="J7" s="183" t="str">
        <f>VLOOKUP($E7,[2]PROCESOS!$A$3:$M$71,10,FALSE)</f>
        <v>de los requisitos para la liquidación de la nómina</v>
      </c>
      <c r="K7" s="183" t="str">
        <f>VLOOKUP($E7,[2]PROCESOS!$A$3:$M$71,11,FALSE)</f>
        <v>por parte de los profesionales que intervienen en la liquidación y pago de la nómina para beneficio propio o particular</v>
      </c>
      <c r="L7" s="187" t="str">
        <f t="shared" si="11"/>
        <v>Omisión intencional de los requisitos para la liquidación de la nómina por parte de los profesionales que intervienen en la liquidación y pago de la nómina para beneficio propio o particular</v>
      </c>
      <c r="M7" s="35"/>
      <c r="N7" s="36"/>
      <c r="O7" s="37"/>
      <c r="P7" s="38"/>
      <c r="Q7" s="39"/>
      <c r="R7" s="38"/>
      <c r="S7" s="39"/>
      <c r="T7" s="36"/>
      <c r="U7" s="40"/>
      <c r="V7" s="41"/>
      <c r="W7" s="36"/>
      <c r="X7" s="185" t="s">
        <v>122</v>
      </c>
      <c r="Y7" s="185" t="s">
        <v>122</v>
      </c>
      <c r="Z7" s="185" t="s">
        <v>122</v>
      </c>
      <c r="AA7" s="185" t="s">
        <v>122</v>
      </c>
      <c r="AB7" s="186" t="str">
        <f t="shared" si="0"/>
        <v>Riesgo de Corrupcion</v>
      </c>
      <c r="AC7" s="185" t="s">
        <v>122</v>
      </c>
      <c r="AD7" s="185" t="s">
        <v>123</v>
      </c>
      <c r="AE7" s="185" t="s">
        <v>123</v>
      </c>
      <c r="AF7" s="185" t="s">
        <v>123</v>
      </c>
      <c r="AG7" s="185" t="s">
        <v>122</v>
      </c>
      <c r="AH7" s="185" t="s">
        <v>122</v>
      </c>
      <c r="AI7" s="185" t="s">
        <v>123</v>
      </c>
      <c r="AJ7" s="185" t="s">
        <v>123</v>
      </c>
      <c r="AK7" s="185" t="s">
        <v>123</v>
      </c>
      <c r="AL7" s="185" t="s">
        <v>122</v>
      </c>
      <c r="AM7" s="185" t="s">
        <v>122</v>
      </c>
      <c r="AN7" s="185" t="s">
        <v>122</v>
      </c>
      <c r="AO7" s="185" t="s">
        <v>122</v>
      </c>
      <c r="AP7" s="185" t="s">
        <v>122</v>
      </c>
      <c r="AQ7" s="185" t="s">
        <v>122</v>
      </c>
      <c r="AR7" s="185" t="s">
        <v>123</v>
      </c>
      <c r="AS7" s="185" t="s">
        <v>122</v>
      </c>
      <c r="AT7" s="185" t="s">
        <v>122</v>
      </c>
      <c r="AU7" s="185" t="s">
        <v>123</v>
      </c>
      <c r="AV7" s="195">
        <f t="shared" ref="AV7:AV9" si="16">COUNTIF(AC7:AU7,"si")</f>
        <v>11</v>
      </c>
      <c r="AW7" s="193">
        <f t="shared" si="12"/>
        <v>0.57999999999999996</v>
      </c>
      <c r="AX7" s="193" t="str">
        <f>+VLOOKUP(AV7,[2]DATOS!A104:B122,2,FALSE)</f>
        <v>Mayor</v>
      </c>
      <c r="AY7" s="188" t="s">
        <v>142</v>
      </c>
      <c r="AZ7" s="211" t="str">
        <f>+VLOOKUP(AY7,[2]DATOS!$AT$78:$AU$82,2,FALSE)</f>
        <v>Muy baja</v>
      </c>
      <c r="BA7" s="191">
        <f>IF(AZ7=[2]DATOS!$AS$78,[2]DATOS!$AV$78,IF(AZ7=[2]DATOS!$AS$79,[2]DATOS!$AV$79,IF(AZ7=[2]DATOS!$AS$80,[2]DATOS!$AV$80,IF(AZ7=[2]DATOS!$AS$81,[2]DATOS!$AV$81,IF(AZ7=[2]DATOS!$AS$82,[2]DATOS!$AV$82)))))</f>
        <v>0.2</v>
      </c>
      <c r="BB7" s="192" t="str">
        <f>+CONCATENATE(AZ7," - ",AX7)</f>
        <v>Muy baja - Mayor</v>
      </c>
      <c r="BC7" s="193" t="e">
        <f>+VLOOKUP($BB7,[2]!Tabla10[#Data],2,FALSE)</f>
        <v>#REF!</v>
      </c>
      <c r="BD7" s="163" t="str">
        <f>+[2]PROCESOS!L27</f>
        <v>GTH-RCO-O1-C1</v>
      </c>
      <c r="BE7" s="74" t="s">
        <v>151</v>
      </c>
      <c r="BF7" s="75" t="s">
        <v>152</v>
      </c>
      <c r="BG7" s="74" t="s">
        <v>153</v>
      </c>
      <c r="BH7" s="76" t="str">
        <f>CONCATENATE(CORRUPCIÓN!$BE7," ",CORRUPCIÓN!$BF7," ")</f>
        <v xml:space="preserve">El /la Profesional del grupo de Talento Humano
  valida mensualmente la correcta liquidación de la nómina, con base en la normatividad vigente y  los soportes idóneos,  frente a la liquidación en  aplicativo informático de nómina dispuesto por la entidad, para evidenciar la coherencia entre las novedades registradas en la matriz de novedades y situaciones administrativas, los actos administrativos y otras novedades allegadas por los funcionarios o terceros, con el fin de identificar y reportar alguna alteración respecto a la liquidación de la nómina, caso en el cual informará al Coordinador del Grupo de Gestión de Talento Humano a través de correo electrónico. </v>
      </c>
      <c r="BI7" s="60" t="s">
        <v>154</v>
      </c>
      <c r="BJ7" s="59" t="s">
        <v>155</v>
      </c>
      <c r="BK7" s="50" t="s">
        <v>156</v>
      </c>
      <c r="BL7" s="51" t="s">
        <v>128</v>
      </c>
      <c r="BM7" s="52">
        <f t="shared" si="1"/>
        <v>15</v>
      </c>
      <c r="BN7" s="51" t="s">
        <v>129</v>
      </c>
      <c r="BO7" s="52">
        <f t="shared" si="2"/>
        <v>15</v>
      </c>
      <c r="BP7" s="51" t="s">
        <v>130</v>
      </c>
      <c r="BQ7" s="52">
        <f t="shared" si="3"/>
        <v>15</v>
      </c>
      <c r="BR7" s="51" t="s">
        <v>147</v>
      </c>
      <c r="BS7" s="52">
        <f t="shared" si="4"/>
        <v>15</v>
      </c>
      <c r="BT7" s="51" t="s">
        <v>132</v>
      </c>
      <c r="BU7" s="52">
        <f t="shared" si="5"/>
        <v>15</v>
      </c>
      <c r="BV7" s="51" t="s">
        <v>148</v>
      </c>
      <c r="BW7" s="52">
        <f t="shared" si="6"/>
        <v>15</v>
      </c>
      <c r="BX7" s="51" t="s">
        <v>134</v>
      </c>
      <c r="BY7" s="53">
        <f t="shared" si="7"/>
        <v>10</v>
      </c>
      <c r="BZ7" s="54">
        <f t="shared" si="13"/>
        <v>100</v>
      </c>
      <c r="CA7" s="55" t="str">
        <f t="shared" si="8"/>
        <v>Fuerte</v>
      </c>
      <c r="CB7" s="51" t="s">
        <v>140</v>
      </c>
      <c r="CC7" s="55" t="str">
        <f t="shared" si="9"/>
        <v>Fuerte</v>
      </c>
      <c r="CD7" s="36">
        <f t="shared" ref="CD7:CD28" si="17">IF(CC7="Debil",0,IF(CC7="Moderado",50,IF(CC7="Fuerte",100)))</f>
        <v>100</v>
      </c>
      <c r="CE7" s="194">
        <f>AVERAGE(CD7,CD8)</f>
        <v>100</v>
      </c>
      <c r="CF7" s="201" t="str">
        <f t="shared" si="14"/>
        <v>Fuerte</v>
      </c>
      <c r="CG7" s="194" t="str">
        <f t="shared" si="15"/>
        <v>2</v>
      </c>
      <c r="CH7" s="194" t="str">
        <f>IF(AND(AZ7="MUY BAJA",CG7=2),"MUY BAJA",IF(AND(AZ7="BAJA",CG7=2),"MUY BAJA",IF(AND(AZ7="MEDIA",CG7=2),"MUY BAJA",IF(AND(AZ7="ALTA",CG7=2),"BAJA",IF(AND(AZ7="MUY ALTA",CG7=2),"MEDIA",IF(AND(AZ7="MUY BAJA",CG7=1),"MUY BAJA",IF(AND(AZ7="BAJA",CG7=1),"MUY BAJA",IF(AND(AZ7="MEDIA",CG7=1),"BAJA",IF(AND(AZ7="ALTA",CG7=1),"MEDIA",IF(AND(AZ7="MUY ALTA",CG7=1),"ALTA",AZ7))))))))))</f>
        <v>Muy baja</v>
      </c>
      <c r="CI7" s="203" t="str">
        <f>+CONCATENATE(CH7," - ",AX7)</f>
        <v>Muy baja - Mayor</v>
      </c>
      <c r="CJ7" s="194" t="e">
        <f>+VLOOKUP(CI7,[2]!Tabla1[#All],2,FALSE)</f>
        <v>#REF!</v>
      </c>
      <c r="CK7" s="205" t="s">
        <v>157</v>
      </c>
      <c r="CL7" s="77" t="s">
        <v>158</v>
      </c>
      <c r="CM7" s="207">
        <v>45657</v>
      </c>
      <c r="CN7" s="59"/>
      <c r="CO7" s="209"/>
      <c r="CP7" s="60"/>
      <c r="CQ7" s="71"/>
      <c r="CR7" s="78"/>
      <c r="CS7" s="63"/>
    </row>
    <row r="8" spans="1:97" ht="78.75" customHeight="1" x14ac:dyDescent="0.2">
      <c r="A8" s="12"/>
      <c r="B8" s="182"/>
      <c r="C8" s="182"/>
      <c r="D8" s="252"/>
      <c r="E8" s="183"/>
      <c r="F8" s="182"/>
      <c r="G8" s="182"/>
      <c r="H8" s="184"/>
      <c r="I8" s="183"/>
      <c r="J8" s="183"/>
      <c r="K8" s="183"/>
      <c r="L8" s="187"/>
      <c r="M8" s="35"/>
      <c r="N8" s="36"/>
      <c r="O8" s="37"/>
      <c r="P8" s="38"/>
      <c r="Q8" s="39"/>
      <c r="R8" s="38"/>
      <c r="S8" s="39"/>
      <c r="T8" s="36"/>
      <c r="U8" s="40"/>
      <c r="V8" s="41"/>
      <c r="W8" s="36"/>
      <c r="X8" s="185"/>
      <c r="Y8" s="185"/>
      <c r="Z8" s="185"/>
      <c r="AA8" s="185"/>
      <c r="AB8" s="186"/>
      <c r="AC8" s="185"/>
      <c r="AD8" s="185"/>
      <c r="AE8" s="185"/>
      <c r="AF8" s="185"/>
      <c r="AG8" s="185"/>
      <c r="AH8" s="185"/>
      <c r="AI8" s="185"/>
      <c r="AJ8" s="185"/>
      <c r="AK8" s="185"/>
      <c r="AL8" s="185"/>
      <c r="AM8" s="185"/>
      <c r="AN8" s="185"/>
      <c r="AO8" s="185"/>
      <c r="AP8" s="185"/>
      <c r="AQ8" s="185"/>
      <c r="AR8" s="185"/>
      <c r="AS8" s="185"/>
      <c r="AT8" s="185"/>
      <c r="AU8" s="185"/>
      <c r="AV8" s="195"/>
      <c r="AW8" s="193"/>
      <c r="AX8" s="193"/>
      <c r="AY8" s="188"/>
      <c r="AZ8" s="212"/>
      <c r="BA8" s="191"/>
      <c r="BB8" s="192"/>
      <c r="BC8" s="193"/>
      <c r="BD8" s="163" t="str">
        <f>+[2]PROCESOS!L28</f>
        <v>GTH-RCO-O1-C2</v>
      </c>
      <c r="BE8" s="74" t="s">
        <v>159</v>
      </c>
      <c r="BF8" s="75" t="s">
        <v>160</v>
      </c>
      <c r="BG8" s="74" t="s">
        <v>153</v>
      </c>
      <c r="BH8" s="76" t="str">
        <f>CONCATENATE(CORRUPCIÓN!$BE8," ",CORRUPCIÓN!$BF8," ")</f>
        <v xml:space="preserve">El / La coordinador (a) de Talento Humano realiza la verificación mensual de la nómina remitida por el profesional encargado, mediante la validación de los archivos adjuntos para visto bueno, con el fin de identificar y reportar alguna alteración frente a la normatividad vigente y los soportes idóneos con respecto a la liquidación de la nómina, a través del correo electrónico. </v>
      </c>
      <c r="BI8" s="49"/>
      <c r="BJ8" s="59" t="s">
        <v>161</v>
      </c>
      <c r="BK8" s="50" t="s">
        <v>127</v>
      </c>
      <c r="BL8" s="51" t="s">
        <v>128</v>
      </c>
      <c r="BM8" s="52">
        <f t="shared" si="1"/>
        <v>15</v>
      </c>
      <c r="BN8" s="51" t="s">
        <v>129</v>
      </c>
      <c r="BO8" s="52">
        <f t="shared" si="2"/>
        <v>15</v>
      </c>
      <c r="BP8" s="51" t="s">
        <v>130</v>
      </c>
      <c r="BQ8" s="52">
        <f t="shared" si="3"/>
        <v>15</v>
      </c>
      <c r="BR8" s="51" t="s">
        <v>147</v>
      </c>
      <c r="BS8" s="52">
        <f t="shared" si="4"/>
        <v>15</v>
      </c>
      <c r="BT8" s="51" t="s">
        <v>132</v>
      </c>
      <c r="BU8" s="52">
        <f t="shared" si="5"/>
        <v>15</v>
      </c>
      <c r="BV8" s="51" t="s">
        <v>148</v>
      </c>
      <c r="BW8" s="52">
        <f t="shared" si="6"/>
        <v>15</v>
      </c>
      <c r="BX8" s="51" t="s">
        <v>134</v>
      </c>
      <c r="BY8" s="53">
        <f t="shared" si="7"/>
        <v>10</v>
      </c>
      <c r="BZ8" s="54">
        <f t="shared" si="13"/>
        <v>100</v>
      </c>
      <c r="CA8" s="55" t="str">
        <f t="shared" si="8"/>
        <v>Fuerte</v>
      </c>
      <c r="CB8" s="51" t="s">
        <v>140</v>
      </c>
      <c r="CC8" s="55" t="str">
        <f t="shared" si="9"/>
        <v>Fuerte</v>
      </c>
      <c r="CD8" s="36">
        <f t="shared" si="17"/>
        <v>100</v>
      </c>
      <c r="CE8" s="194"/>
      <c r="CF8" s="202"/>
      <c r="CG8" s="194"/>
      <c r="CH8" s="194"/>
      <c r="CI8" s="203"/>
      <c r="CJ8" s="194"/>
      <c r="CK8" s="206"/>
      <c r="CL8" s="79" t="s">
        <v>162</v>
      </c>
      <c r="CM8" s="208"/>
      <c r="CN8" s="59"/>
      <c r="CO8" s="210"/>
      <c r="CP8" s="60"/>
      <c r="CQ8" s="71"/>
      <c r="CR8" s="78"/>
      <c r="CS8" s="63"/>
    </row>
    <row r="9" spans="1:97" ht="120" customHeight="1" x14ac:dyDescent="0.2">
      <c r="A9" s="12"/>
      <c r="B9" s="182" t="s">
        <v>294</v>
      </c>
      <c r="C9" s="182" t="s">
        <v>112</v>
      </c>
      <c r="D9" s="252" t="s">
        <v>113</v>
      </c>
      <c r="E9" s="183" t="str">
        <f>+[2]PROCESOS!A29</f>
        <v>GTH-RCO-02-</v>
      </c>
      <c r="F9" s="182" t="s">
        <v>115</v>
      </c>
      <c r="G9" s="182" t="s">
        <v>116</v>
      </c>
      <c r="H9" s="184" t="str">
        <f>INDEX([2]PROCESOS!$G$10:$G$71,MATCH(CORRUPCIÓN!$C9,[2]PROCESOS!$B$4:$B$71,0))</f>
        <v>Gestionar el talento humano a través de la planeación, organización y ejecución de actividades de bienestar social e incentivos, Seguridad y Salud en el Trabajo, formación y capacitación, nómina y situaciones administrativas de conformidad con las políticas institucionales y normativa vigente, que favorezcan el desarrollo integral del Servidor Público, promoviendo el mejoramiento de la calidad de vida laboral que permita generar un entorno organizacional donde la persona pueda desarrollarse integralmente y aportar al cumplimiento de los objetivos institucionales.</v>
      </c>
      <c r="I9" s="183" t="str">
        <f>VLOOKUP($E9,[2]PROCESOS!$A$3:$M$71,9,FALSE)</f>
        <v>Vincular funcionarios en libre nombramiento y remoción,</v>
      </c>
      <c r="J9" s="183" t="str">
        <f>VLOOKUP($E9,[2]PROCESOS!$A$3:$M$71,10,FALSE)</f>
        <v>provisionales y temporales, sin el lleno de los requisitos legales</v>
      </c>
      <c r="K9" s="183" t="str">
        <f>VLOOKUP($E9,[2]PROCESOS!$A$3:$M$71,11,FALSE)</f>
        <v>,para beneficio propio y/o de terceros.</v>
      </c>
      <c r="L9" s="187" t="str">
        <f t="shared" si="11"/>
        <v>Vincular funcionarios en libre nombramiento y remoción, provisionales y temporales, sin el lleno de los requisitos legales ,para beneficio propio y/o de terceros.</v>
      </c>
      <c r="M9" s="35"/>
      <c r="N9" s="36"/>
      <c r="O9" s="37"/>
      <c r="P9" s="38"/>
      <c r="Q9" s="39"/>
      <c r="R9" s="38"/>
      <c r="S9" s="39"/>
      <c r="T9" s="36"/>
      <c r="U9" s="40"/>
      <c r="V9" s="41"/>
      <c r="W9" s="36"/>
      <c r="X9" s="185" t="s">
        <v>122</v>
      </c>
      <c r="Y9" s="185" t="s">
        <v>122</v>
      </c>
      <c r="Z9" s="185" t="s">
        <v>122</v>
      </c>
      <c r="AA9" s="185" t="s">
        <v>122</v>
      </c>
      <c r="AB9" s="186" t="str">
        <f t="shared" si="0"/>
        <v>Riesgo de Corrupcion</v>
      </c>
      <c r="AC9" s="185" t="s">
        <v>122</v>
      </c>
      <c r="AD9" s="185" t="s">
        <v>123</v>
      </c>
      <c r="AE9" s="185" t="s">
        <v>122</v>
      </c>
      <c r="AF9" s="185" t="s">
        <v>122</v>
      </c>
      <c r="AG9" s="185" t="s">
        <v>122</v>
      </c>
      <c r="AH9" s="185" t="s">
        <v>122</v>
      </c>
      <c r="AI9" s="185" t="s">
        <v>122</v>
      </c>
      <c r="AJ9" s="185" t="s">
        <v>123</v>
      </c>
      <c r="AK9" s="185" t="s">
        <v>123</v>
      </c>
      <c r="AL9" s="185" t="s">
        <v>123</v>
      </c>
      <c r="AM9" s="185" t="s">
        <v>122</v>
      </c>
      <c r="AN9" s="185" t="s">
        <v>122</v>
      </c>
      <c r="AO9" s="185" t="s">
        <v>123</v>
      </c>
      <c r="AP9" s="185" t="s">
        <v>122</v>
      </c>
      <c r="AQ9" s="185" t="s">
        <v>122</v>
      </c>
      <c r="AR9" s="185" t="s">
        <v>123</v>
      </c>
      <c r="AS9" s="185" t="s">
        <v>123</v>
      </c>
      <c r="AT9" s="185" t="s">
        <v>122</v>
      </c>
      <c r="AU9" s="185" t="s">
        <v>123</v>
      </c>
      <c r="AV9" s="195">
        <f t="shared" si="16"/>
        <v>11</v>
      </c>
      <c r="AW9" s="193">
        <f t="shared" si="12"/>
        <v>0.57999999999999996</v>
      </c>
      <c r="AX9" s="193" t="str">
        <f>+VLOOKUP(AV9,[2]DATOS!A104:B122,2,FALSE)</f>
        <v>Mayor</v>
      </c>
      <c r="AY9" s="188" t="s">
        <v>142</v>
      </c>
      <c r="AZ9" s="222" t="str">
        <f>+VLOOKUP(AY9,[2]DATOS!$AT$78:$AU$82,2,FALSE)</f>
        <v>Muy baja</v>
      </c>
      <c r="BA9" s="191">
        <f>IF(AZ9=[2]DATOS!$AS$78,[2]DATOS!$AV$78,IF(AZ9=[2]DATOS!$AS$79,[2]DATOS!$AV$79,IF(AZ9=[2]DATOS!$AS$80,[2]DATOS!$AV$80,IF(AZ9=[2]DATOS!$AS$81,[2]DATOS!$AV$81,IF(AZ9=[2]DATOS!$AS$82,[2]DATOS!$AV$82)))))</f>
        <v>0.2</v>
      </c>
      <c r="BB9" s="192" t="str">
        <f>+CONCATENATE(AZ9," - ",AX9)</f>
        <v>Muy baja - Mayor</v>
      </c>
      <c r="BC9" s="193" t="e">
        <f>+VLOOKUP($BB9,[2]!Tabla10[#Data],2,FALSE)</f>
        <v>#REF!</v>
      </c>
      <c r="BD9" s="163" t="str">
        <f>+[2]PROCESOS!L29</f>
        <v>GTH-RCO-02-C1</v>
      </c>
      <c r="BE9" s="74" t="s">
        <v>163</v>
      </c>
      <c r="BF9" s="75" t="s">
        <v>164</v>
      </c>
      <c r="BG9" s="74" t="s">
        <v>165</v>
      </c>
      <c r="BH9" s="76" t="str">
        <f>CONCATENATE(CORRUPCIÓN!$BE9," ",CORRUPCIÓN!$BF9," ",CORRUPCIÓN!$BG9)</f>
        <v>El contratista del grupo de Talento Humano  realiza la revisión de los soportes establecidos cada vez que inicie un proceso de vinculación, con el fin de validar los requisitos establecidos para el desempeño del cargo, contrastando la información allegada por el aspirante contra la normatividad vigente y el Manual de funciones vigente, para evidenciar el cumplimiento de requisitos y en caso de evidenciar alguna inconsistencia se reportará a la autoridad competente, los soportes de revisión reposarán en la historia laboral. Cada vez que se requiere</v>
      </c>
      <c r="BI9" s="59" t="s">
        <v>166</v>
      </c>
      <c r="BJ9" s="59" t="s">
        <v>166</v>
      </c>
      <c r="BK9" s="50" t="s">
        <v>127</v>
      </c>
      <c r="BL9" s="51" t="s">
        <v>128</v>
      </c>
      <c r="BM9" s="52">
        <f t="shared" si="1"/>
        <v>15</v>
      </c>
      <c r="BN9" s="51" t="s">
        <v>129</v>
      </c>
      <c r="BO9" s="52">
        <f t="shared" si="2"/>
        <v>15</v>
      </c>
      <c r="BP9" s="51" t="s">
        <v>130</v>
      </c>
      <c r="BQ9" s="52">
        <f t="shared" si="3"/>
        <v>15</v>
      </c>
      <c r="BR9" s="51" t="s">
        <v>147</v>
      </c>
      <c r="BS9" s="52">
        <f t="shared" si="4"/>
        <v>15</v>
      </c>
      <c r="BT9" s="51" t="s">
        <v>132</v>
      </c>
      <c r="BU9" s="52">
        <f t="shared" si="5"/>
        <v>15</v>
      </c>
      <c r="BV9" s="51" t="s">
        <v>148</v>
      </c>
      <c r="BW9" s="52">
        <f t="shared" si="6"/>
        <v>15</v>
      </c>
      <c r="BX9" s="51" t="s">
        <v>134</v>
      </c>
      <c r="BY9" s="53">
        <f t="shared" si="7"/>
        <v>10</v>
      </c>
      <c r="BZ9" s="54">
        <f t="shared" si="13"/>
        <v>100</v>
      </c>
      <c r="CA9" s="55" t="str">
        <f t="shared" si="8"/>
        <v>Fuerte</v>
      </c>
      <c r="CB9" s="51" t="s">
        <v>140</v>
      </c>
      <c r="CC9" s="55" t="str">
        <f t="shared" si="9"/>
        <v>Fuerte</v>
      </c>
      <c r="CD9" s="36">
        <f t="shared" si="17"/>
        <v>100</v>
      </c>
      <c r="CE9" s="194">
        <f>AVERAGE(CD9,CD10)</f>
        <v>100</v>
      </c>
      <c r="CF9" s="201" t="str">
        <f t="shared" si="14"/>
        <v>Fuerte</v>
      </c>
      <c r="CG9" s="194" t="str">
        <f t="shared" si="15"/>
        <v>2</v>
      </c>
      <c r="CH9" s="194" t="str">
        <f>IF(AND(AZ9="MUY BAJA",CG9=2),"MUY BAJA",IF(AND(AZ9="BAJA",CG9=2),"MUY BAJA",IF(AND(AZ9="MEDIA",CG9=2),"MUY BAJA",IF(AND(AZ9="ALTA",CG9=2),"BAJA",IF(AND(AZ9="MUY ALTA",CG9=2),"MEDIA",IF(AND(AZ9="MUY BAJA",CG9=1),"MUY BAJA",IF(AND(AZ9="BAJA",CG9=1),"MUY BAJA",IF(AND(AZ9="MEDIA",CG9=1),"BAJA",IF(AND(AZ9="ALTA",CG9=1),"MEDIA",IF(AND(AZ9="MUY ALTA",CG9=1),"ALTA",AZ9))))))))))</f>
        <v>Muy baja</v>
      </c>
      <c r="CI9" s="203" t="str">
        <f>+CONCATENATE(CH9," - ",AX9)</f>
        <v>Muy baja - Mayor</v>
      </c>
      <c r="CJ9" s="194" t="e">
        <f>+VLOOKUP(CI9,[2]!Tabla1[#All],2,FALSE)</f>
        <v>#REF!</v>
      </c>
      <c r="CK9" s="205" t="s">
        <v>167</v>
      </c>
      <c r="CL9" s="77" t="s">
        <v>168</v>
      </c>
      <c r="CM9" s="229">
        <v>45657</v>
      </c>
      <c r="CN9" s="77"/>
      <c r="CO9" s="213"/>
      <c r="CP9" s="60"/>
      <c r="CQ9" s="71"/>
      <c r="CR9" s="78"/>
      <c r="CS9" s="63"/>
    </row>
    <row r="10" spans="1:97" ht="120" customHeight="1" x14ac:dyDescent="0.2">
      <c r="A10" s="12"/>
      <c r="B10" s="182"/>
      <c r="C10" s="182"/>
      <c r="D10" s="252"/>
      <c r="E10" s="183"/>
      <c r="F10" s="182"/>
      <c r="G10" s="182"/>
      <c r="H10" s="184"/>
      <c r="I10" s="183"/>
      <c r="J10" s="183"/>
      <c r="K10" s="183"/>
      <c r="L10" s="187"/>
      <c r="M10" s="35"/>
      <c r="N10" s="36"/>
      <c r="O10" s="37"/>
      <c r="P10" s="38"/>
      <c r="Q10" s="39"/>
      <c r="R10" s="38"/>
      <c r="S10" s="39"/>
      <c r="T10" s="36"/>
      <c r="U10" s="40"/>
      <c r="V10" s="41"/>
      <c r="W10" s="36"/>
      <c r="X10" s="185"/>
      <c r="Y10" s="185"/>
      <c r="Z10" s="185"/>
      <c r="AA10" s="185"/>
      <c r="AB10" s="186"/>
      <c r="AC10" s="185"/>
      <c r="AD10" s="185"/>
      <c r="AE10" s="185"/>
      <c r="AF10" s="185"/>
      <c r="AG10" s="185"/>
      <c r="AH10" s="185"/>
      <c r="AI10" s="185"/>
      <c r="AJ10" s="185"/>
      <c r="AK10" s="185"/>
      <c r="AL10" s="185"/>
      <c r="AM10" s="185"/>
      <c r="AN10" s="185"/>
      <c r="AO10" s="185"/>
      <c r="AP10" s="185"/>
      <c r="AQ10" s="185"/>
      <c r="AR10" s="185"/>
      <c r="AS10" s="185"/>
      <c r="AT10" s="185"/>
      <c r="AU10" s="185"/>
      <c r="AV10" s="195"/>
      <c r="AW10" s="193"/>
      <c r="AX10" s="193"/>
      <c r="AY10" s="188"/>
      <c r="AZ10" s="222"/>
      <c r="BA10" s="191"/>
      <c r="BB10" s="192"/>
      <c r="BC10" s="193"/>
      <c r="BD10" s="163" t="str">
        <f>+[2]PROCESOS!L30</f>
        <v>GTH-RCO-02-C2</v>
      </c>
      <c r="BE10" s="74" t="s">
        <v>159</v>
      </c>
      <c r="BF10" s="75" t="s">
        <v>169</v>
      </c>
      <c r="BG10" s="74" t="s">
        <v>165</v>
      </c>
      <c r="BH10" s="76" t="str">
        <f>CONCATENATE(CORRUPCIÓN!$BE10," ",CORRUPCIÓN!$BF10," ")</f>
        <v xml:space="preserve">El / La coordinador (a) de Talento Humano  realiza la verificación del cumplimiento de requisitos cada vez que se inicia un proceso de vinculación, mediante la validación de los archivos adjuntos  para visto bueno, firma de los formatos establecidos con el fin, para posterior envío y  aprobación del acto administrativo de nombramiento por parte del nominador, en caso de vinculación del aspirante la documentación reposará en la historia laboral. </v>
      </c>
      <c r="BI10" s="59" t="s">
        <v>170</v>
      </c>
      <c r="BJ10" s="59" t="s">
        <v>171</v>
      </c>
      <c r="BK10" s="50" t="s">
        <v>156</v>
      </c>
      <c r="BL10" s="51" t="s">
        <v>128</v>
      </c>
      <c r="BM10" s="52">
        <f t="shared" si="1"/>
        <v>15</v>
      </c>
      <c r="BN10" s="51" t="s">
        <v>129</v>
      </c>
      <c r="BO10" s="52">
        <f t="shared" si="2"/>
        <v>15</v>
      </c>
      <c r="BP10" s="51" t="s">
        <v>130</v>
      </c>
      <c r="BQ10" s="52">
        <f t="shared" si="3"/>
        <v>15</v>
      </c>
      <c r="BR10" s="51" t="s">
        <v>147</v>
      </c>
      <c r="BS10" s="52">
        <f t="shared" si="4"/>
        <v>15</v>
      </c>
      <c r="BT10" s="51" t="s">
        <v>132</v>
      </c>
      <c r="BU10" s="52">
        <f t="shared" si="5"/>
        <v>15</v>
      </c>
      <c r="BV10" s="51" t="s">
        <v>148</v>
      </c>
      <c r="BW10" s="52">
        <f t="shared" si="6"/>
        <v>15</v>
      </c>
      <c r="BX10" s="51" t="s">
        <v>134</v>
      </c>
      <c r="BY10" s="53">
        <f t="shared" si="7"/>
        <v>10</v>
      </c>
      <c r="BZ10" s="54">
        <f t="shared" si="13"/>
        <v>100</v>
      </c>
      <c r="CA10" s="55" t="str">
        <f t="shared" si="8"/>
        <v>Fuerte</v>
      </c>
      <c r="CB10" s="51" t="s">
        <v>140</v>
      </c>
      <c r="CC10" s="55" t="str">
        <f t="shared" si="9"/>
        <v>Fuerte</v>
      </c>
      <c r="CD10" s="36">
        <f t="shared" si="17"/>
        <v>100</v>
      </c>
      <c r="CE10" s="194"/>
      <c r="CF10" s="202"/>
      <c r="CG10" s="194"/>
      <c r="CH10" s="194"/>
      <c r="CI10" s="203"/>
      <c r="CJ10" s="194"/>
      <c r="CK10" s="206"/>
      <c r="CL10" s="79" t="s">
        <v>162</v>
      </c>
      <c r="CM10" s="230"/>
      <c r="CN10" s="79"/>
      <c r="CO10" s="214"/>
      <c r="CP10" s="60"/>
      <c r="CQ10" s="71"/>
      <c r="CR10" s="78"/>
      <c r="CS10" s="63"/>
    </row>
    <row r="11" spans="1:97" s="110" customFormat="1" ht="120" hidden="1" customHeight="1" x14ac:dyDescent="0.2">
      <c r="A11" s="12"/>
      <c r="B11" s="80" t="s">
        <v>172</v>
      </c>
      <c r="C11" s="80" t="s">
        <v>173</v>
      </c>
      <c r="D11" s="95" t="s">
        <v>113</v>
      </c>
      <c r="E11" s="81" t="str">
        <f>+[2]PROCESOS!A34</f>
        <v>EM-RCO-01</v>
      </c>
      <c r="F11" s="80" t="s">
        <v>174</v>
      </c>
      <c r="G11" s="80" t="s">
        <v>175</v>
      </c>
      <c r="H11" s="82" t="str">
        <f>INDEX([2]PROCESOS!$G$10:$G$71,MATCH(CORRUPCIÓN!$C11,[2]PROCESOS!$B$4:$B$71,0))</f>
        <v>Elaborar y actualizar el Plan de Infraestructura de Transporte teniendo en cuenta el contexto nacional, las políticas y directrices del  Gobierno Nacional, para un desarrollo sostenible del país en lo social, ambiental y económico.</v>
      </c>
      <c r="I11" s="81" t="str">
        <f>VLOOKUP($E11,[2]PROCESOS!$A$3:$M$71,9,FALSE)</f>
        <v>Posibilidad de pérdida Reputacional</v>
      </c>
      <c r="J11" s="81" t="str">
        <f>VLOOKUP($E11,[2]PROCESOS!$A$3:$M$71,10,FALSE)</f>
        <v>por uso indebido de la información y/o extralimitación en las competencias asignadas</v>
      </c>
      <c r="K11" s="81" t="str">
        <f>VLOOKUP($E11,[2]PROCESOS!$A$3:$M$71,11,FALSE)</f>
        <v>derivado de suministrar información privilegiada con la intención de favorecer a un tercero o para beneficio propio.</v>
      </c>
      <c r="L11" s="83" t="str">
        <f t="shared" si="11"/>
        <v>Posibilidad de pérdida Reputacional por uso indebido de la información y/o extralimitación en las competencias asignadas derivado de suministrar información privilegiada con la intención de favorecer a un tercero o para beneficio propio.</v>
      </c>
      <c r="M11" s="84"/>
      <c r="N11" s="85"/>
      <c r="O11" s="84"/>
      <c r="P11" s="84"/>
      <c r="Q11" s="84"/>
      <c r="R11" s="84"/>
      <c r="S11" s="84"/>
      <c r="T11" s="85"/>
      <c r="U11" s="84"/>
      <c r="V11" s="86"/>
      <c r="W11" s="85"/>
      <c r="X11" s="87" t="s">
        <v>122</v>
      </c>
      <c r="Y11" s="87" t="s">
        <v>122</v>
      </c>
      <c r="Z11" s="87" t="s">
        <v>122</v>
      </c>
      <c r="AA11" s="87" t="s">
        <v>122</v>
      </c>
      <c r="AB11" s="88" t="str">
        <f t="shared" si="0"/>
        <v>Riesgo de Corrupcion</v>
      </c>
      <c r="AC11" s="87" t="s">
        <v>122</v>
      </c>
      <c r="AD11" s="87" t="s">
        <v>122</v>
      </c>
      <c r="AE11" s="87" t="s">
        <v>122</v>
      </c>
      <c r="AF11" s="87" t="s">
        <v>122</v>
      </c>
      <c r="AG11" s="87" t="s">
        <v>122</v>
      </c>
      <c r="AH11" s="87" t="s">
        <v>123</v>
      </c>
      <c r="AI11" s="87" t="s">
        <v>122</v>
      </c>
      <c r="AJ11" s="87" t="s">
        <v>123</v>
      </c>
      <c r="AK11" s="87" t="s">
        <v>122</v>
      </c>
      <c r="AL11" s="87" t="s">
        <v>122</v>
      </c>
      <c r="AM11" s="87" t="s">
        <v>122</v>
      </c>
      <c r="AN11" s="87" t="s">
        <v>122</v>
      </c>
      <c r="AO11" s="87" t="s">
        <v>122</v>
      </c>
      <c r="AP11" s="87" t="s">
        <v>122</v>
      </c>
      <c r="AQ11" s="87" t="s">
        <v>122</v>
      </c>
      <c r="AR11" s="87" t="s">
        <v>123</v>
      </c>
      <c r="AS11" s="87" t="s">
        <v>122</v>
      </c>
      <c r="AT11" s="87" t="s">
        <v>122</v>
      </c>
      <c r="AU11" s="87" t="s">
        <v>123</v>
      </c>
      <c r="AV11" s="89">
        <f t="shared" ref="AV11:AV23" si="18">COUNTIF(AC11:AU11,"si")</f>
        <v>15</v>
      </c>
      <c r="AW11" s="90">
        <f t="shared" si="12"/>
        <v>1</v>
      </c>
      <c r="AX11" s="90" t="str">
        <f>+VLOOKUP(AV11,[2]DATOS!A104:B122,2,FALSE)</f>
        <v>Catastrófico</v>
      </c>
      <c r="AY11" s="91" t="s">
        <v>142</v>
      </c>
      <c r="AZ11" s="92" t="str">
        <f>IF(AY11=[3]DATOS!$AT$78,"Muy baja",IF(AY11=[3]DATOS!$AT$79,"Baja",IF([3]CORRUPCIÓN!AY15=[3]DATOS!$AT$80,"Media",IF([3]CORRUPCIÓN!AY15=[3]DATOS!$AT$81,"Alta",IF([3]CORRUPCIÓN!AY15=[3]DATOS!$AT$82,"Muy alta",)))))</f>
        <v>Muy baja</v>
      </c>
      <c r="BA11" s="93">
        <f>IF(AZ11=[2]DATOS!$AS$78,[2]DATOS!$AV$78,IF(AZ11=[2]DATOS!$AS$79,[2]DATOS!$AV$79,IF(AZ11=[2]DATOS!$AS$80,[2]DATOS!$AV$80,IF(AZ11=[2]DATOS!$AS$81,[2]DATOS!$AV$81,IF(AZ11=[2]DATOS!$AS$82,[2]DATOS!$AV$82)))))</f>
        <v>0.2</v>
      </c>
      <c r="BB11" s="94" t="str">
        <f t="shared" ref="BB11:BB24" si="19">+CONCATENATE(AZ11," - ",AX11)</f>
        <v>Muy baja - Catastrófico</v>
      </c>
      <c r="BC11" s="90" t="e">
        <f>+VLOOKUP($BB11,[2]!Tabla10[#Data],2,FALSE)</f>
        <v>#REF!</v>
      </c>
      <c r="BD11" s="164" t="str">
        <f>+[2]PROCESOS!L34</f>
        <v>EM-RCO-O1-C1</v>
      </c>
      <c r="BE11" s="95" t="s">
        <v>176</v>
      </c>
      <c r="BF11" s="96" t="str">
        <f>INDEX([2]PROCESOS!$M$4:$M$71,MATCH(CORRUPCIÓN!BD11,[2]PROCESOS!$L$4:$L$71,0))</f>
        <v>Realizar entrega de la información oficial desde los lineamientos establecidos por Gestión Documental y los demas canales de comunicación oficiales.</v>
      </c>
      <c r="BG11" s="95" t="s">
        <v>165</v>
      </c>
      <c r="BH11" s="97" t="str">
        <f>CONCATENATE(CORRUPCIÓN!$BE11," ",CORRUPCIÓN!$BF11," ",CORRUPCIÓN!$BG11)</f>
        <v>Subdirector técnico 0040-22 Realizar entrega de la información oficial desde los lineamientos establecidos por Gestión Documental y los demas canales de comunicación oficiales. Cada vez que se requiere</v>
      </c>
      <c r="BI11" s="98" t="s">
        <v>177</v>
      </c>
      <c r="BJ11" s="98" t="s">
        <v>178</v>
      </c>
      <c r="BK11" s="99" t="s">
        <v>156</v>
      </c>
      <c r="BL11" s="100" t="s">
        <v>128</v>
      </c>
      <c r="BM11" s="101">
        <f t="shared" si="1"/>
        <v>15</v>
      </c>
      <c r="BN11" s="100" t="s">
        <v>129</v>
      </c>
      <c r="BO11" s="101">
        <f t="shared" si="2"/>
        <v>15</v>
      </c>
      <c r="BP11" s="100" t="s">
        <v>130</v>
      </c>
      <c r="BQ11" s="101">
        <f t="shared" si="3"/>
        <v>15</v>
      </c>
      <c r="BR11" s="100" t="s">
        <v>147</v>
      </c>
      <c r="BS11" s="101">
        <v>15</v>
      </c>
      <c r="BT11" s="100" t="s">
        <v>132</v>
      </c>
      <c r="BU11" s="101">
        <f t="shared" si="5"/>
        <v>15</v>
      </c>
      <c r="BV11" s="100" t="s">
        <v>148</v>
      </c>
      <c r="BW11" s="101">
        <f t="shared" si="6"/>
        <v>15</v>
      </c>
      <c r="BX11" s="100" t="s">
        <v>134</v>
      </c>
      <c r="BY11" s="102">
        <f t="shared" si="7"/>
        <v>10</v>
      </c>
      <c r="BZ11" s="54">
        <f t="shared" si="13"/>
        <v>100</v>
      </c>
      <c r="CA11" s="103" t="str">
        <f>IF(BZ11&lt;86,"Debil",IF(BZ11&lt;96,"Moderado",IF(BZ11&lt;101,"Fuerte","")))</f>
        <v>Fuerte</v>
      </c>
      <c r="CB11" s="100" t="s">
        <v>140</v>
      </c>
      <c r="CC11" s="55" t="str">
        <f t="shared" si="9"/>
        <v>Fuerte</v>
      </c>
      <c r="CD11" s="104">
        <f t="shared" si="17"/>
        <v>100</v>
      </c>
      <c r="CE11" s="104">
        <f>AVERAGE(CD11)</f>
        <v>100</v>
      </c>
      <c r="CF11" s="104" t="str">
        <f t="shared" si="14"/>
        <v>Fuerte</v>
      </c>
      <c r="CG11" s="104" t="str">
        <f t="shared" si="15"/>
        <v>2</v>
      </c>
      <c r="CH11" s="104" t="str">
        <f t="shared" ref="CH11:CH24" si="20">IF(AND(AZ11="MUY BAJA",CG11=2),"MUY BAJA",IF(AND(AZ11="BAJA",CG11=2),"MUY BAJA",IF(AND(AZ11="MEDIA",CG11=2),"MUY BAJA",IF(AND(AZ11="ALTA",CG11=2),"BAJA",IF(AND(AZ11="MUY ALTA",CG11=2),"MEDIA",IF(AND(AZ11="MUY BAJA",CG11=1),"MUY BAJA",IF(AND(AZ11="BAJA",CG11=1),"MUY BAJA",IF(AND(AZ11="MEDIA",CG11=1),"BAJA",IF(AND(AZ11="ALTA",CG11=1),"MEDIA",IF(AND(AZ11="MUY ALTA",CG11=1),"ALTA",AZ11))))))))))</f>
        <v>Muy baja</v>
      </c>
      <c r="CI11" s="105" t="str">
        <f t="shared" ref="CI11:CI24" si="21">+CONCATENATE(CH11," - ",AX11)</f>
        <v>Muy baja - Catastrófico</v>
      </c>
      <c r="CJ11" s="104" t="e">
        <f>+VLOOKUP(CI11,[2]!Tabla1[#All],2,FALSE)</f>
        <v>#REF!</v>
      </c>
      <c r="CK11" s="106"/>
      <c r="CL11" s="107"/>
      <c r="CM11" s="107"/>
      <c r="CN11" s="107"/>
      <c r="CO11" s="107"/>
      <c r="CP11" s="108"/>
      <c r="CQ11" s="106"/>
      <c r="CR11" s="109"/>
      <c r="CS11" s="109"/>
    </row>
    <row r="12" spans="1:97" ht="168.75" customHeight="1" x14ac:dyDescent="0.2">
      <c r="A12" s="12"/>
      <c r="B12" s="32" t="s">
        <v>302</v>
      </c>
      <c r="C12" s="32" t="s">
        <v>179</v>
      </c>
      <c r="D12" s="74" t="s">
        <v>113</v>
      </c>
      <c r="E12" s="33" t="str">
        <f>+[2]PROCESOS!A39</f>
        <v>FE-RCO-01</v>
      </c>
      <c r="F12" s="32" t="s">
        <v>174</v>
      </c>
      <c r="G12" s="32" t="s">
        <v>116</v>
      </c>
      <c r="H12" s="65" t="str">
        <f>INDEX([2]PROCESOS!$G$10:$G$71,MATCH(CORRUPCIÓN!$C12,[2]PROCESOS!$B$4:$B$71,0))</f>
        <v xml:space="preserve">Ejercer la defensa judicial y extrajudicial de la Entidad, desarrollando las actuaciones judiciales requeridas para defenderlos intereses de la UPIT; asesorar a las dependencias de la entidad en los asuntos de carácter jurídico, emitiendo conceptos cuando así le sean requeridos; resolver las consultas y peticiones de carácter jurídico elevadas a la Unidad, tramitándolas en los términos conforme a su naturaleza y disposiciones legales aplicables y participar en la elaboración de proyectos de ley y actos administrativos que requiera la Unidad ejerciendo el control de legalidad. </v>
      </c>
      <c r="I12" s="33" t="str">
        <f>VLOOKUP($E12,[2]PROCESOS!$A$3:$M$71,9,FALSE)</f>
        <v>Posibilidad de pérdida Reputacional</v>
      </c>
      <c r="J12" s="33" t="str">
        <f>VLOOKUP($E12,[2]PROCESOS!$A$3:$M$71,10,FALSE)</f>
        <v>por uso indebido de la información y/o extralimitación en las competencias asignadas</v>
      </c>
      <c r="K12" s="33" t="str">
        <f>VLOOKUP($E12,[2]PROCESOS!$A$3:$M$71,11,FALSE)</f>
        <v>derivado de suministrar información privilegiada con la intención de favorecer a un tercero o para beneficio propio.</v>
      </c>
      <c r="L12" s="34" t="str">
        <f t="shared" si="11"/>
        <v>Posibilidad de pérdida Reputacional por uso indebido de la información y/o extralimitación en las competencias asignadas derivado de suministrar información privilegiada con la intención de favorecer a un tercero o para beneficio propio.</v>
      </c>
      <c r="M12" s="84"/>
      <c r="N12" s="85"/>
      <c r="O12" s="84"/>
      <c r="P12" s="84"/>
      <c r="Q12" s="84"/>
      <c r="R12" s="84"/>
      <c r="S12" s="84"/>
      <c r="T12" s="85"/>
      <c r="U12" s="84"/>
      <c r="V12" s="86"/>
      <c r="W12" s="85"/>
      <c r="X12" s="42" t="s">
        <v>122</v>
      </c>
      <c r="Y12" s="42" t="s">
        <v>122</v>
      </c>
      <c r="Z12" s="42" t="s">
        <v>122</v>
      </c>
      <c r="AA12" s="42" t="s">
        <v>122</v>
      </c>
      <c r="AB12" s="43" t="str">
        <f t="shared" si="0"/>
        <v>Riesgo de Corrupcion</v>
      </c>
      <c r="AC12" s="42" t="s">
        <v>122</v>
      </c>
      <c r="AD12" s="42" t="s">
        <v>122</v>
      </c>
      <c r="AE12" s="42" t="s">
        <v>122</v>
      </c>
      <c r="AF12" s="42" t="s">
        <v>122</v>
      </c>
      <c r="AG12" s="42" t="s">
        <v>122</v>
      </c>
      <c r="AH12" s="42" t="s">
        <v>122</v>
      </c>
      <c r="AI12" s="42" t="s">
        <v>122</v>
      </c>
      <c r="AJ12" s="42" t="s">
        <v>122</v>
      </c>
      <c r="AK12" s="42" t="s">
        <v>123</v>
      </c>
      <c r="AL12" s="42" t="s">
        <v>122</v>
      </c>
      <c r="AM12" s="42" t="s">
        <v>122</v>
      </c>
      <c r="AN12" s="42" t="s">
        <v>122</v>
      </c>
      <c r="AO12" s="42" t="s">
        <v>122</v>
      </c>
      <c r="AP12" s="42" t="s">
        <v>123</v>
      </c>
      <c r="AQ12" s="42" t="s">
        <v>122</v>
      </c>
      <c r="AR12" s="42" t="s">
        <v>123</v>
      </c>
      <c r="AS12" s="42" t="s">
        <v>122</v>
      </c>
      <c r="AT12" s="42" t="s">
        <v>122</v>
      </c>
      <c r="AU12" s="42" t="s">
        <v>123</v>
      </c>
      <c r="AV12" s="44">
        <f t="shared" si="18"/>
        <v>15</v>
      </c>
      <c r="AW12" s="45">
        <f t="shared" si="12"/>
        <v>1</v>
      </c>
      <c r="AX12" s="45" t="str">
        <f>+VLOOKUP(AV12,[2]DATOS!A104:B122,2,FALSE)</f>
        <v>Catastrófico</v>
      </c>
      <c r="AY12" s="46" t="s">
        <v>142</v>
      </c>
      <c r="AZ12" s="66" t="str">
        <f>+VLOOKUP(AY12,[2]DATOS!$AT$78:$AU$82,2,FALSE)</f>
        <v>Muy baja</v>
      </c>
      <c r="BA12" s="67">
        <f>IF(AZ12=[2]DATOS!$AS$78,[2]DATOS!$AV$78,IF(AZ12=[2]DATOS!$AS$79,[2]DATOS!$AV$79,IF(AZ12=[2]DATOS!$AS$80,[2]DATOS!$AV$80,IF(AZ12=[2]DATOS!$AS$81,[2]DATOS!$AV$81,IF(AZ12=[2]DATOS!$AS$82,[2]DATOS!$AV$82)))))</f>
        <v>0.2</v>
      </c>
      <c r="BB12" s="48" t="str">
        <f t="shared" si="19"/>
        <v>Muy baja - Catastrófico</v>
      </c>
      <c r="BC12" s="45" t="e">
        <f>+VLOOKUP($BB12,[2]!Tabla10[#Data],2,FALSE)</f>
        <v>#REF!</v>
      </c>
      <c r="BD12" s="163" t="str">
        <f>+[2]PROCESOS!L39</f>
        <v>FE-RCO-O1-C1</v>
      </c>
      <c r="BE12" s="74" t="s">
        <v>176</v>
      </c>
      <c r="BF12" s="75" t="str">
        <f>INDEX([2]PROCESOS!$M$4:$M$71,MATCH(CORRUPCIÓN!BD12,[2]PROCESOS!$L$4:$L$71,0))</f>
        <v>Asegurar la entrega de la información oficial según los lineamientos de Gestión Documental y los canales de comunicación oficiales, garantizando la conformidad con los procedimientos establecidos y la trazabilidad de los documentos.</v>
      </c>
      <c r="BG12" s="74" t="s">
        <v>165</v>
      </c>
      <c r="BH12" s="76" t="str">
        <f>CONCATENATE(CORRUPCIÓN!$BE12," ",CORRUPCIÓN!$BF12," ",CORRUPCIÓN!$BG12)</f>
        <v>Subdirector técnico 0040-22 Asegurar la entrega de la información oficial según los lineamientos de Gestión Documental y los canales de comunicación oficiales, garantizando la conformidad con los procedimientos establecidos y la trazabilidad de los documentos. Cada vez que se requiere</v>
      </c>
      <c r="BI12" s="78" t="s">
        <v>180</v>
      </c>
      <c r="BJ12" s="78" t="s">
        <v>181</v>
      </c>
      <c r="BK12" s="111" t="s">
        <v>156</v>
      </c>
      <c r="BL12" s="51" t="s">
        <v>128</v>
      </c>
      <c r="BM12" s="52">
        <f t="shared" si="1"/>
        <v>15</v>
      </c>
      <c r="BN12" s="51" t="s">
        <v>129</v>
      </c>
      <c r="BO12" s="52">
        <f t="shared" si="2"/>
        <v>15</v>
      </c>
      <c r="BP12" s="51" t="s">
        <v>130</v>
      </c>
      <c r="BQ12" s="52">
        <f t="shared" si="3"/>
        <v>15</v>
      </c>
      <c r="BR12" s="51" t="s">
        <v>131</v>
      </c>
      <c r="BS12" s="52">
        <f>IF(BR12="PREVENIR",15,IF(BR12="DETECTAR",10,IF(BR12="NO ES UN CONTROL",0,"")))</f>
        <v>10</v>
      </c>
      <c r="BT12" s="51" t="s">
        <v>132</v>
      </c>
      <c r="BU12" s="52">
        <f t="shared" si="5"/>
        <v>15</v>
      </c>
      <c r="BV12" s="51" t="s">
        <v>148</v>
      </c>
      <c r="BW12" s="52">
        <f t="shared" si="6"/>
        <v>15</v>
      </c>
      <c r="BX12" s="51" t="s">
        <v>134</v>
      </c>
      <c r="BY12" s="53">
        <f t="shared" si="7"/>
        <v>10</v>
      </c>
      <c r="BZ12" s="54">
        <f t="shared" si="13"/>
        <v>95</v>
      </c>
      <c r="CA12" s="55" t="str">
        <f t="shared" si="8"/>
        <v>Moderado</v>
      </c>
      <c r="CB12" s="51" t="s">
        <v>140</v>
      </c>
      <c r="CC12" s="55" t="str">
        <f t="shared" si="9"/>
        <v>Moderado</v>
      </c>
      <c r="CD12" s="36">
        <f t="shared" si="17"/>
        <v>50</v>
      </c>
      <c r="CE12" s="36">
        <f>AVERAGE(CD12)</f>
        <v>50</v>
      </c>
      <c r="CF12" s="36" t="str">
        <f t="shared" si="14"/>
        <v>Moderado</v>
      </c>
      <c r="CG12" s="36" t="str">
        <f t="shared" si="15"/>
        <v>1</v>
      </c>
      <c r="CH12" s="36" t="str">
        <f t="shared" si="20"/>
        <v>Muy baja</v>
      </c>
      <c r="CI12" s="56" t="str">
        <f t="shared" si="21"/>
        <v>Muy baja - Catastrófico</v>
      </c>
      <c r="CJ12" s="36" t="e">
        <f>+VLOOKUP(CI12,[2]!Tabla1[#All],2,FALSE)</f>
        <v>#REF!</v>
      </c>
      <c r="CK12" s="57" t="s">
        <v>182</v>
      </c>
      <c r="CL12" s="78" t="s">
        <v>183</v>
      </c>
      <c r="CM12" s="112">
        <v>45614</v>
      </c>
      <c r="CN12" s="59"/>
      <c r="CO12" s="78"/>
      <c r="CP12" s="60"/>
      <c r="CQ12" s="78"/>
      <c r="CR12" s="78"/>
      <c r="CS12" s="63"/>
    </row>
    <row r="13" spans="1:97" ht="252" customHeight="1" x14ac:dyDescent="0.2">
      <c r="A13" s="12"/>
      <c r="B13" s="32" t="s">
        <v>297</v>
      </c>
      <c r="C13" s="32" t="s">
        <v>184</v>
      </c>
      <c r="D13" s="74" t="s">
        <v>113</v>
      </c>
      <c r="E13" s="33" t="s">
        <v>185</v>
      </c>
      <c r="F13" s="32" t="s">
        <v>115</v>
      </c>
      <c r="G13" s="32" t="s">
        <v>186</v>
      </c>
      <c r="H13" s="65" t="s">
        <v>187</v>
      </c>
      <c r="I13" s="33" t="s">
        <v>188</v>
      </c>
      <c r="J13" s="33" t="s">
        <v>189</v>
      </c>
      <c r="K13" s="33" t="s">
        <v>190</v>
      </c>
      <c r="L13" s="34" t="s">
        <v>191</v>
      </c>
      <c r="M13" s="35"/>
      <c r="N13" s="36"/>
      <c r="O13" s="37"/>
      <c r="P13" s="38"/>
      <c r="Q13" s="39"/>
      <c r="R13" s="38"/>
      <c r="S13" s="39"/>
      <c r="T13" s="36"/>
      <c r="U13" s="40"/>
      <c r="V13" s="41"/>
      <c r="W13" s="36"/>
      <c r="X13" s="42" t="s">
        <v>122</v>
      </c>
      <c r="Y13" s="42" t="s">
        <v>122</v>
      </c>
      <c r="Z13" s="42" t="s">
        <v>122</v>
      </c>
      <c r="AA13" s="42" t="s">
        <v>122</v>
      </c>
      <c r="AB13" s="43" t="str">
        <f t="shared" si="0"/>
        <v>Riesgo de Corrupcion</v>
      </c>
      <c r="AC13" s="42" t="s">
        <v>123</v>
      </c>
      <c r="AD13" s="42" t="s">
        <v>122</v>
      </c>
      <c r="AE13" s="42" t="s">
        <v>123</v>
      </c>
      <c r="AF13" s="42" t="s">
        <v>123</v>
      </c>
      <c r="AG13" s="42" t="s">
        <v>122</v>
      </c>
      <c r="AH13" s="42" t="s">
        <v>122</v>
      </c>
      <c r="AI13" s="42" t="s">
        <v>123</v>
      </c>
      <c r="AJ13" s="42" t="s">
        <v>123</v>
      </c>
      <c r="AK13" s="42" t="s">
        <v>123</v>
      </c>
      <c r="AL13" s="42" t="s">
        <v>122</v>
      </c>
      <c r="AM13" s="42" t="s">
        <v>122</v>
      </c>
      <c r="AN13" s="42" t="s">
        <v>122</v>
      </c>
      <c r="AO13" s="42" t="s">
        <v>122</v>
      </c>
      <c r="AP13" s="42" t="s">
        <v>122</v>
      </c>
      <c r="AQ13" s="42" t="s">
        <v>122</v>
      </c>
      <c r="AR13" s="42" t="s">
        <v>123</v>
      </c>
      <c r="AS13" s="42" t="s">
        <v>123</v>
      </c>
      <c r="AT13" s="42" t="s">
        <v>123</v>
      </c>
      <c r="AU13" s="42" t="s">
        <v>123</v>
      </c>
      <c r="AV13" s="44">
        <f t="shared" si="18"/>
        <v>9</v>
      </c>
      <c r="AW13" s="45">
        <f t="shared" si="12"/>
        <v>0.57999999999999996</v>
      </c>
      <c r="AX13" s="45" t="str">
        <f>+VLOOKUP(AV13,[2]DATOS!A104:B122,2,FALSE)</f>
        <v>Mayor</v>
      </c>
      <c r="AY13" s="46" t="s">
        <v>142</v>
      </c>
      <c r="AZ13" s="66" t="str">
        <f>+VLOOKUP(AY13,[2]DATOS!$AT$78:$AU$82,2,FALSE)</f>
        <v>Muy baja</v>
      </c>
      <c r="BA13" s="67">
        <f>IF(AZ13=[2]DATOS!$AS$78,[2]DATOS!$AV$78,IF(AZ13=[2]DATOS!$AS$79,[2]DATOS!$AV$79,IF(AZ13=[2]DATOS!$AS$80,[2]DATOS!$AV$80,IF(AZ13=[2]DATOS!$AS$81,[2]DATOS!$AV$81,IF(AZ13=[2]DATOS!$AS$82,[2]DATOS!$AV$82)))))</f>
        <v>0.2</v>
      </c>
      <c r="BB13" s="48" t="str">
        <f t="shared" si="19"/>
        <v>Muy baja - Mayor</v>
      </c>
      <c r="BC13" s="45" t="e">
        <f>+VLOOKUP($BB13,[2]!Tabla10[#Data],2,FALSE)</f>
        <v>#REF!</v>
      </c>
      <c r="BD13" s="163" t="str">
        <f>+[2]PROCESOS!L42</f>
        <v>GJ-RCO-O1-C1</v>
      </c>
      <c r="BE13" s="74" t="s">
        <v>192</v>
      </c>
      <c r="BF13" s="75" t="str">
        <f>INDEX([2]PROCESOS!$M$4:$M$71,MATCH(CORRUPCIÓN!BD13,[2]PROCESOS!$L$4:$L$71,0))</f>
        <v xml:space="preserve"> realiza seguimiento al cumplimiento de las actividades realizadas por parte de los abogados designados por la 
entidad para la defensa jurídica, con el fin de verificar que se ajusten a la línea de defensa dada por la OAJ y el comité de conciliación; En caso de que se detecte una actividad irregular realizada por el abogado designado, se inician las acciones pertinentes para definir su responsabilidad. Como evidencia del control se emite el reporte generado en el sistema eKOGUI </v>
      </c>
      <c r="BG13" s="74" t="s">
        <v>193</v>
      </c>
      <c r="BH13" s="76" t="str">
        <f>CONCATENATE(CORRUPCIÓN!$BG13," ",CORRUPCIÓN!$BE13," ",CORRUPCIÓN!$BF13)</f>
        <v xml:space="preserve">Semestralmente, en caso de que existan procesos judiciales, la Jefe Oficina Asesora Jurídica  realiza seguimiento al cumplimiento de las actividades realizadas por parte de los abogados designados por la 
entidad para la defensa jurídica, con el fin de verificar que se ajusten a la línea de defensa dada por la OAJ y el comité de conciliación; En caso de que se detecte una actividad irregular realizada por el abogado designado, se inician las acciones pertinentes para definir su responsabilidad. Como evidencia del control se emite el reporte generado en el sistema eKOGUI </v>
      </c>
      <c r="BI13" s="49"/>
      <c r="BJ13" s="59" t="s">
        <v>194</v>
      </c>
      <c r="BK13" s="50" t="s">
        <v>127</v>
      </c>
      <c r="BL13" s="51" t="s">
        <v>128</v>
      </c>
      <c r="BM13" s="52">
        <f t="shared" si="1"/>
        <v>15</v>
      </c>
      <c r="BN13" s="51" t="s">
        <v>129</v>
      </c>
      <c r="BO13" s="52">
        <f t="shared" si="2"/>
        <v>15</v>
      </c>
      <c r="BP13" s="51" t="s">
        <v>130</v>
      </c>
      <c r="BQ13" s="52">
        <f t="shared" si="3"/>
        <v>15</v>
      </c>
      <c r="BR13" s="51" t="s">
        <v>131</v>
      </c>
      <c r="BS13" s="52">
        <f>IF(BR13="PREVENIR",15,IF(BR13="DETECTAR",10,IF(BR13="NO ES UN CONTROL",0,"")))</f>
        <v>10</v>
      </c>
      <c r="BT13" s="51" t="s">
        <v>132</v>
      </c>
      <c r="BU13" s="52">
        <f t="shared" si="5"/>
        <v>15</v>
      </c>
      <c r="BV13" s="51" t="s">
        <v>148</v>
      </c>
      <c r="BW13" s="52">
        <f t="shared" si="6"/>
        <v>15</v>
      </c>
      <c r="BX13" s="51" t="s">
        <v>134</v>
      </c>
      <c r="BY13" s="53">
        <f t="shared" si="7"/>
        <v>10</v>
      </c>
      <c r="BZ13" s="54">
        <f t="shared" si="13"/>
        <v>95</v>
      </c>
      <c r="CA13" s="55" t="str">
        <f t="shared" si="8"/>
        <v>Moderado</v>
      </c>
      <c r="CB13" s="51" t="s">
        <v>140</v>
      </c>
      <c r="CC13" s="55" t="str">
        <f t="shared" si="9"/>
        <v>Moderado</v>
      </c>
      <c r="CD13" s="36">
        <f t="shared" si="17"/>
        <v>50</v>
      </c>
      <c r="CE13" s="36">
        <f>AVERAGE(CD13)</f>
        <v>50</v>
      </c>
      <c r="CF13" s="36" t="str">
        <f t="shared" si="14"/>
        <v>Moderado</v>
      </c>
      <c r="CG13" s="36" t="str">
        <f t="shared" si="15"/>
        <v>1</v>
      </c>
      <c r="CH13" s="36" t="str">
        <f t="shared" si="20"/>
        <v>Muy baja</v>
      </c>
      <c r="CI13" s="56" t="str">
        <f t="shared" si="21"/>
        <v>Muy baja - Mayor</v>
      </c>
      <c r="CJ13" s="36" t="e">
        <f>+VLOOKUP(CI13,[2]!Tabla1[#All],2,FALSE)</f>
        <v>#REF!</v>
      </c>
      <c r="CK13" s="57" t="s">
        <v>195</v>
      </c>
      <c r="CL13" s="59" t="s">
        <v>196</v>
      </c>
      <c r="CM13" s="113">
        <v>45621</v>
      </c>
      <c r="CN13" s="59"/>
      <c r="CO13" s="59"/>
      <c r="CP13" s="60"/>
      <c r="CQ13" s="114"/>
      <c r="CR13" s="115"/>
      <c r="CS13" s="63"/>
    </row>
    <row r="14" spans="1:97" ht="162" customHeight="1" x14ac:dyDescent="0.2">
      <c r="A14" s="215"/>
      <c r="B14" s="216" t="s">
        <v>298</v>
      </c>
      <c r="C14" s="216" t="s">
        <v>197</v>
      </c>
      <c r="D14" s="253" t="s">
        <v>113</v>
      </c>
      <c r="E14" s="219" t="str">
        <f>+[2]PROCESOS!A48</f>
        <v>GC-RCO-01</v>
      </c>
      <c r="F14" s="216" t="s">
        <v>174</v>
      </c>
      <c r="G14" s="216" t="s">
        <v>116</v>
      </c>
      <c r="H14" s="223" t="str">
        <f>INDEX([2]PROCESOS!$G$10:$G$71,MATCH(CORRUPCIÓN!$C14,[2]PROCESOS!$B$4:$B$71,0))</f>
        <v>Gestionar la administración y manejo de los documentos producidos y recibidos por la UPIT, mediante la definición e implementación 
de lineamientos y directrices para la planeación, producción, gestión y tramite, organización, transferencia, disposición, preservación 
a largo plazo y valoración de la memoria documental de la entidad, aplicando la normativa archivística</v>
      </c>
      <c r="I14" s="219" t="str">
        <f>VLOOKUP($E14,[2]PROCESOS!$A$3:$M$71,9,FALSE)</f>
        <v>Omisión Intencional de los pasos y actividades</v>
      </c>
      <c r="J14" s="219" t="str">
        <f>VLOOKUP($E14,[2]PROCESOS!$A$3:$M$71,10,FALSE)</f>
        <v xml:space="preserve"> en las etapas de la gestión contractual, por parte de los profesionales de gestión Contractual y supervisor</v>
      </c>
      <c r="K14" s="219" t="str">
        <f>VLOOKUP($E14,[2]PROCESOS!$A$3:$M$71,11,FALSE)</f>
        <v xml:space="preserve"> con el objetivo de obtener un beneficio propio o beneficiar hacia un tercero.</v>
      </c>
      <c r="L14" s="226" t="str">
        <f t="shared" si="11"/>
        <v>Omisión Intencional de los pasos y actividades  en las etapas de la gestión contractual, por parte de los profesionales de gestión Contractual y supervisor  con el objetivo de obtener un beneficio propio o beneficiar hacia un tercero.</v>
      </c>
      <c r="M14" s="35"/>
      <c r="N14" s="36"/>
      <c r="O14" s="37"/>
      <c r="P14" s="38"/>
      <c r="Q14" s="39"/>
      <c r="R14" s="38"/>
      <c r="S14" s="39"/>
      <c r="T14" s="36"/>
      <c r="U14" s="40"/>
      <c r="V14" s="41"/>
      <c r="W14" s="36"/>
      <c r="X14" s="240" t="s">
        <v>122</v>
      </c>
      <c r="Y14" s="240" t="s">
        <v>122</v>
      </c>
      <c r="Z14" s="240" t="s">
        <v>122</v>
      </c>
      <c r="AA14" s="240" t="s">
        <v>122</v>
      </c>
      <c r="AB14" s="245" t="str">
        <f t="shared" si="0"/>
        <v>Riesgo de Corrupcion</v>
      </c>
      <c r="AC14" s="240" t="s">
        <v>122</v>
      </c>
      <c r="AD14" s="240" t="s">
        <v>122</v>
      </c>
      <c r="AE14" s="240" t="s">
        <v>123</v>
      </c>
      <c r="AF14" s="240" t="s">
        <v>123</v>
      </c>
      <c r="AG14" s="240" t="s">
        <v>122</v>
      </c>
      <c r="AH14" s="240" t="s">
        <v>122</v>
      </c>
      <c r="AI14" s="240" t="s">
        <v>122</v>
      </c>
      <c r="AJ14" s="240" t="s">
        <v>123</v>
      </c>
      <c r="AK14" s="240" t="s">
        <v>123</v>
      </c>
      <c r="AL14" s="240" t="s">
        <v>122</v>
      </c>
      <c r="AM14" s="240" t="s">
        <v>122</v>
      </c>
      <c r="AN14" s="240" t="s">
        <v>122</v>
      </c>
      <c r="AO14" s="240" t="s">
        <v>122</v>
      </c>
      <c r="AP14" s="240" t="s">
        <v>122</v>
      </c>
      <c r="AQ14" s="240" t="s">
        <v>122</v>
      </c>
      <c r="AR14" s="240" t="s">
        <v>123</v>
      </c>
      <c r="AS14" s="240" t="s">
        <v>123</v>
      </c>
      <c r="AT14" s="240" t="s">
        <v>123</v>
      </c>
      <c r="AU14" s="240" t="s">
        <v>123</v>
      </c>
      <c r="AV14" s="231">
        <f>COUNTIF(AC14:AU14,"si")</f>
        <v>11</v>
      </c>
      <c r="AW14" s="45">
        <f>IFERROR(IF($AV14&gt;11,100%,IF($AV14&lt;5,26%,IF(11&lt;$AV14&gt;=5,58%)))," ")</f>
        <v>0.57999999999999996</v>
      </c>
      <c r="AX14" s="234" t="str">
        <f>+VLOOKUP(AV14,[2]DATOS!A104:B122,2,FALSE)</f>
        <v>Mayor</v>
      </c>
      <c r="AY14" s="237" t="s">
        <v>142</v>
      </c>
      <c r="AZ14" s="211" t="str">
        <f>+VLOOKUP(AY14,[2]DATOS!$AT$78:$AU$82,2,FALSE)</f>
        <v>Muy baja</v>
      </c>
      <c r="BA14" s="67">
        <f>IF(AZ14=[2]DATOS!$AS$78,[2]DATOS!$AV$78,IF(AZ14=[2]DATOS!$AS$79,[2]DATOS!$AV$79,IF(AZ14=[2]DATOS!$AS$80,[2]DATOS!$AV$80,IF(AZ14=[2]DATOS!$AS$81,[2]DATOS!$AV$81,IF(AZ14=[2]DATOS!$AS$82,[2]DATOS!$AV$82)))))</f>
        <v>0.2</v>
      </c>
      <c r="BB14" s="48" t="str">
        <f t="shared" si="19"/>
        <v>Muy baja - Mayor</v>
      </c>
      <c r="BC14" s="234" t="e">
        <f>+VLOOKUP($BB14,[2]!Tabla10[#Data],2,FALSE)</f>
        <v>#REF!</v>
      </c>
      <c r="BD14" s="163" t="str">
        <f>+[2]PROCESOS!L48</f>
        <v>GC-RCO-O1-C1</v>
      </c>
      <c r="BE14" s="74" t="s">
        <v>198</v>
      </c>
      <c r="BF14" s="75" t="s">
        <v>199</v>
      </c>
      <c r="BG14" s="74" t="s">
        <v>165</v>
      </c>
      <c r="BH14" s="76" t="str">
        <f>CONCATENATE(CORRUPCIÓN!$BE14," ",CORRUPCIÓN!$BF14," ")</f>
        <v xml:space="preserve">El Ordenador del gasto y el Coordinador del GIT de contratación Cada vez que se reciba una solicitud de trámite contractual por parte de la dependencias solicitantes, se verificará la completitud y legalidad de los documentos soporte, acorde  con la modalidad de contratación según lo establecido en el Manual de Contratación de la entidad, lo anterior, con el proposito de devolver el trámite solicitado para que se realicen los ajustes requeridos del proceso contractual, lo cual  quedará evidenciado en el SGDEA y/o en el  SECOP, según corresponda. </v>
      </c>
      <c r="BI14" s="120" t="s">
        <v>200</v>
      </c>
      <c r="BJ14" s="120" t="s">
        <v>201</v>
      </c>
      <c r="BK14" s="50" t="s">
        <v>156</v>
      </c>
      <c r="BL14" s="51" t="s">
        <v>128</v>
      </c>
      <c r="BM14" s="52">
        <f>IF(BL14="Asignado",15,0)</f>
        <v>15</v>
      </c>
      <c r="BN14" s="51" t="s">
        <v>129</v>
      </c>
      <c r="BO14" s="52">
        <f t="shared" si="2"/>
        <v>15</v>
      </c>
      <c r="BP14" s="51" t="s">
        <v>130</v>
      </c>
      <c r="BQ14" s="52">
        <f t="shared" si="3"/>
        <v>15</v>
      </c>
      <c r="BR14" s="51" t="s">
        <v>131</v>
      </c>
      <c r="BS14" s="52">
        <f>IF(BR14="PREVENIR",15,IF(BR14="DETECTAR",10,IF(BR14="NO ES UN CONTROL",0,"")))</f>
        <v>10</v>
      </c>
      <c r="BT14" s="51" t="s">
        <v>132</v>
      </c>
      <c r="BU14" s="52">
        <f t="shared" si="5"/>
        <v>15</v>
      </c>
      <c r="BV14" s="51" t="s">
        <v>202</v>
      </c>
      <c r="BW14" s="52">
        <f t="shared" si="6"/>
        <v>15</v>
      </c>
      <c r="BX14" s="51" t="s">
        <v>134</v>
      </c>
      <c r="BY14" s="53">
        <f t="shared" si="7"/>
        <v>10</v>
      </c>
      <c r="BZ14" s="54">
        <f t="shared" si="13"/>
        <v>95</v>
      </c>
      <c r="CA14" s="55" t="str">
        <f>IF(BZ14&lt;86,"Debil",IF(BZ14&lt;96,"Moderado",IF(BZ14&lt;101,"Fuerte","")))</f>
        <v>Moderado</v>
      </c>
      <c r="CB14" s="51" t="s">
        <v>140</v>
      </c>
      <c r="CC14" s="55" t="str">
        <f t="shared" si="9"/>
        <v>Moderado</v>
      </c>
      <c r="CD14" s="36">
        <f>IF(CC14="Debil",0,IF(CC14="Moderado",50,IF(CC14="Fuerte",100)))</f>
        <v>50</v>
      </c>
      <c r="CE14" s="201">
        <f>AVERAGE(CD14:CD16)</f>
        <v>66.666666666666671</v>
      </c>
      <c r="CF14" s="201" t="str">
        <f t="shared" si="14"/>
        <v>Moderado</v>
      </c>
      <c r="CG14" s="201" t="str">
        <f t="shared" si="15"/>
        <v>1</v>
      </c>
      <c r="CH14" s="201" t="str">
        <f>IF(AND(AZ14="MUY BAJA",CG14=2),"MUY BAJA",IF(AND(AZ14="BAJA",CG14=2),"MUY BAJA",IF(AND(AZ14="MEDIA",CG14=2),"MUY BAJA",IF(AND(AZ14="ALTA",CG14=2),"BAJA",IF(AND(AZ14="MUY ALTA",CG14=2),"MEDIA",IF(AND(AZ14="MUY BAJA",CG14=1),"MUY BAJA",IF(AND(AZ14="BAJA",CG14=1),"MUY BAJA",IF(AND(AZ14="MEDIA",CG14=1),"BAJA",IF(AND(AZ14="ALTA",CG14=1),"MEDIA",IF(AND(AZ14="MUY ALTA",CG14=1),"ALTA",AZ14))))))))))</f>
        <v>Muy baja</v>
      </c>
      <c r="CI14" s="249" t="str">
        <f t="shared" si="21"/>
        <v>Muy baja - Mayor</v>
      </c>
      <c r="CJ14" s="201" t="e">
        <f>+VLOOKUP(CI14,[2]!Tabla1[#All],2,FALSE)</f>
        <v>#REF!</v>
      </c>
      <c r="CK14" s="57" t="s">
        <v>203</v>
      </c>
      <c r="CL14" s="59" t="s">
        <v>204</v>
      </c>
      <c r="CM14" s="113">
        <v>45657</v>
      </c>
      <c r="CN14" s="121"/>
      <c r="CO14" s="122"/>
      <c r="CP14" s="60"/>
      <c r="CQ14" s="71"/>
      <c r="CR14" s="78"/>
      <c r="CS14" s="63"/>
    </row>
    <row r="15" spans="1:97" ht="102.75" customHeight="1" x14ac:dyDescent="0.2">
      <c r="A15" s="215"/>
      <c r="B15" s="217"/>
      <c r="C15" s="217"/>
      <c r="D15" s="254"/>
      <c r="E15" s="220"/>
      <c r="F15" s="217"/>
      <c r="G15" s="217"/>
      <c r="H15" s="224"/>
      <c r="I15" s="220"/>
      <c r="J15" s="220"/>
      <c r="K15" s="220"/>
      <c r="L15" s="227"/>
      <c r="M15" s="35"/>
      <c r="N15" s="36"/>
      <c r="O15" s="37"/>
      <c r="P15" s="38"/>
      <c r="Q15" s="39"/>
      <c r="R15" s="38"/>
      <c r="S15" s="39"/>
      <c r="T15" s="36"/>
      <c r="U15" s="40"/>
      <c r="V15" s="41"/>
      <c r="W15" s="36"/>
      <c r="X15" s="241"/>
      <c r="Y15" s="241"/>
      <c r="Z15" s="241"/>
      <c r="AA15" s="241"/>
      <c r="AB15" s="246"/>
      <c r="AC15" s="241"/>
      <c r="AD15" s="241"/>
      <c r="AE15" s="241"/>
      <c r="AF15" s="241"/>
      <c r="AG15" s="241"/>
      <c r="AH15" s="241"/>
      <c r="AI15" s="241"/>
      <c r="AJ15" s="241"/>
      <c r="AK15" s="241"/>
      <c r="AL15" s="241"/>
      <c r="AM15" s="241"/>
      <c r="AN15" s="241"/>
      <c r="AO15" s="241"/>
      <c r="AP15" s="241"/>
      <c r="AQ15" s="241"/>
      <c r="AR15" s="241"/>
      <c r="AS15" s="241"/>
      <c r="AT15" s="241"/>
      <c r="AU15" s="241"/>
      <c r="AV15" s="232"/>
      <c r="AW15" s="45"/>
      <c r="AX15" s="235"/>
      <c r="AY15" s="238"/>
      <c r="AZ15" s="244"/>
      <c r="BA15" s="67"/>
      <c r="BB15" s="48"/>
      <c r="BC15" s="235"/>
      <c r="BD15" s="163" t="s">
        <v>205</v>
      </c>
      <c r="BE15" s="74" t="s">
        <v>206</v>
      </c>
      <c r="BF15" s="75" t="s">
        <v>207</v>
      </c>
      <c r="BG15" s="74" t="s">
        <v>153</v>
      </c>
      <c r="BH15" s="76" t="str">
        <f>CONCATENATE(CORRUPCIÓN!$BE15," ",CORRUPCIÓN!$BF15," ")</f>
        <v xml:space="preserve">El Integrante del GIT de Contratación Cada mes realizará la verificación del cumplimiento de la obligación que tienen los supervisores y contratistas, de presentar sus informes de ejecución y su respectivo trámite de pagos en el Secop. Lo anterior, conforme a la forma de pago pactada en el negocio jurídico, con el propósito de que el coordinador del GIT de contratación realice el reporte correspondiente al supervisor responsable.  </v>
      </c>
      <c r="BI15" s="120" t="s">
        <v>200</v>
      </c>
      <c r="BJ15" s="120" t="s">
        <v>201</v>
      </c>
      <c r="BK15" s="50" t="s">
        <v>127</v>
      </c>
      <c r="BL15" s="123" t="s">
        <v>128</v>
      </c>
      <c r="BM15" s="52">
        <f t="shared" ref="BM15:BM16" si="22">IF(BL15="Asignado",15,0)</f>
        <v>15</v>
      </c>
      <c r="BN15" s="51" t="s">
        <v>129</v>
      </c>
      <c r="BO15" s="52">
        <f t="shared" si="2"/>
        <v>15</v>
      </c>
      <c r="BP15" s="51" t="s">
        <v>130</v>
      </c>
      <c r="BQ15" s="52">
        <f t="shared" si="3"/>
        <v>15</v>
      </c>
      <c r="BR15" s="123" t="s">
        <v>147</v>
      </c>
      <c r="BS15" s="52">
        <f t="shared" ref="BS15:BS16" si="23">IF(BR15="PREVENIR",15,IF(BR15="DETECTAR",10,IF(BR15="NO ES UN CONTROL",0,"")))</f>
        <v>15</v>
      </c>
      <c r="BT15" s="123" t="s">
        <v>132</v>
      </c>
      <c r="BU15" s="52">
        <f t="shared" si="5"/>
        <v>15</v>
      </c>
      <c r="BV15" s="123" t="s">
        <v>148</v>
      </c>
      <c r="BW15" s="52">
        <f t="shared" si="6"/>
        <v>15</v>
      </c>
      <c r="BX15" s="123" t="s">
        <v>134</v>
      </c>
      <c r="BY15" s="53">
        <f t="shared" si="7"/>
        <v>10</v>
      </c>
      <c r="BZ15" s="54">
        <f t="shared" si="13"/>
        <v>100</v>
      </c>
      <c r="CA15" s="55" t="str">
        <f>IF(BZ15&lt;86,"Debil",IF(BZ15&lt;96,"Moderado",IF(BZ15&lt;101,"Fuerte","")))</f>
        <v>Fuerte</v>
      </c>
      <c r="CB15" s="123" t="s">
        <v>140</v>
      </c>
      <c r="CC15" s="55" t="str">
        <f t="shared" si="9"/>
        <v>Fuerte</v>
      </c>
      <c r="CD15" s="36">
        <f>IF(CC15="Debil",0,IF(CC15="Moderado",50,IF(CC15="Fuerte",100)))</f>
        <v>100</v>
      </c>
      <c r="CE15" s="243"/>
      <c r="CF15" s="243"/>
      <c r="CG15" s="243"/>
      <c r="CH15" s="243"/>
      <c r="CI15" s="250"/>
      <c r="CJ15" s="243"/>
      <c r="CK15" s="57" t="s">
        <v>208</v>
      </c>
      <c r="CL15" s="59" t="s">
        <v>204</v>
      </c>
      <c r="CM15" s="113">
        <v>45657</v>
      </c>
      <c r="CN15" s="124"/>
      <c r="CO15" s="59"/>
      <c r="CP15" s="60"/>
      <c r="CQ15" s="71"/>
      <c r="CR15" s="78"/>
      <c r="CS15" s="63"/>
    </row>
    <row r="16" spans="1:97" ht="122.25" customHeight="1" x14ac:dyDescent="0.2">
      <c r="A16" s="215"/>
      <c r="B16" s="218"/>
      <c r="C16" s="218"/>
      <c r="D16" s="255"/>
      <c r="E16" s="221"/>
      <c r="F16" s="218"/>
      <c r="G16" s="218"/>
      <c r="H16" s="225"/>
      <c r="I16" s="221"/>
      <c r="J16" s="221"/>
      <c r="K16" s="221"/>
      <c r="L16" s="228"/>
      <c r="M16" s="35"/>
      <c r="N16" s="36"/>
      <c r="O16" s="37"/>
      <c r="P16" s="38"/>
      <c r="Q16" s="39"/>
      <c r="R16" s="38"/>
      <c r="S16" s="39"/>
      <c r="T16" s="36"/>
      <c r="U16" s="40"/>
      <c r="V16" s="41"/>
      <c r="W16" s="36"/>
      <c r="X16" s="242"/>
      <c r="Y16" s="242"/>
      <c r="Z16" s="242"/>
      <c r="AA16" s="242"/>
      <c r="AB16" s="247"/>
      <c r="AC16" s="242"/>
      <c r="AD16" s="242"/>
      <c r="AE16" s="242"/>
      <c r="AF16" s="242"/>
      <c r="AG16" s="242"/>
      <c r="AH16" s="242"/>
      <c r="AI16" s="242"/>
      <c r="AJ16" s="242"/>
      <c r="AK16" s="242"/>
      <c r="AL16" s="242"/>
      <c r="AM16" s="242"/>
      <c r="AN16" s="242"/>
      <c r="AO16" s="242"/>
      <c r="AP16" s="242"/>
      <c r="AQ16" s="242"/>
      <c r="AR16" s="242"/>
      <c r="AS16" s="242"/>
      <c r="AT16" s="242"/>
      <c r="AU16" s="242"/>
      <c r="AV16" s="233"/>
      <c r="AW16" s="45"/>
      <c r="AX16" s="236"/>
      <c r="AY16" s="239"/>
      <c r="AZ16" s="212"/>
      <c r="BA16" s="67"/>
      <c r="BB16" s="48"/>
      <c r="BC16" s="236"/>
      <c r="BD16" s="163" t="s">
        <v>209</v>
      </c>
      <c r="BE16" s="74" t="s">
        <v>198</v>
      </c>
      <c r="BF16" s="75" t="s">
        <v>210</v>
      </c>
      <c r="BG16" s="74" t="s">
        <v>211</v>
      </c>
      <c r="BH16" s="76" t="str">
        <f>CONCATENATE(CORRUPCIÓN!$BE16," ",CORRUPCIÓN!$BF16," ")</f>
        <v xml:space="preserve">El Ordenador del gasto y el Coordinador del GIT de contratación Cada vez que se reciba una solicitud de liquidación por parte del supervisor, se verificará la completitud y legalidad de los documentos soporte de acuerdo con al tipo de negocio jurídico celebrado, de lo contrario se devolverá el trámite alsupervisor para realizar los ajustes requeridos. Lo cual quedará evidenciado en el SGDEA y/o en el expediente contractual. </v>
      </c>
      <c r="BI16" s="120" t="s">
        <v>200</v>
      </c>
      <c r="BJ16" s="120" t="s">
        <v>201</v>
      </c>
      <c r="BK16" s="50" t="s">
        <v>127</v>
      </c>
      <c r="BL16" s="123" t="s">
        <v>128</v>
      </c>
      <c r="BM16" s="52">
        <f t="shared" si="22"/>
        <v>15</v>
      </c>
      <c r="BN16" s="51" t="s">
        <v>129</v>
      </c>
      <c r="BO16" s="52">
        <f t="shared" si="2"/>
        <v>15</v>
      </c>
      <c r="BP16" s="51" t="s">
        <v>130</v>
      </c>
      <c r="BQ16" s="52">
        <f t="shared" si="3"/>
        <v>15</v>
      </c>
      <c r="BR16" s="123" t="s">
        <v>131</v>
      </c>
      <c r="BS16" s="52">
        <f t="shared" si="23"/>
        <v>10</v>
      </c>
      <c r="BT16" s="123" t="s">
        <v>132</v>
      </c>
      <c r="BU16" s="52">
        <f t="shared" si="5"/>
        <v>15</v>
      </c>
      <c r="BV16" s="123" t="s">
        <v>148</v>
      </c>
      <c r="BW16" s="52">
        <f t="shared" si="6"/>
        <v>15</v>
      </c>
      <c r="BX16" s="123" t="s">
        <v>134</v>
      </c>
      <c r="BY16" s="53">
        <f t="shared" si="7"/>
        <v>10</v>
      </c>
      <c r="BZ16" s="54">
        <f t="shared" si="13"/>
        <v>95</v>
      </c>
      <c r="CA16" s="55" t="str">
        <f>IF(BZ16&lt;86,"Debil",IF(BZ16&lt;96,"Moderado",IF(BZ16&lt;101,"Fuerte","")))</f>
        <v>Moderado</v>
      </c>
      <c r="CB16" s="123" t="s">
        <v>140</v>
      </c>
      <c r="CC16" s="55" t="str">
        <f t="shared" si="9"/>
        <v>Moderado</v>
      </c>
      <c r="CD16" s="36">
        <f>IF(CC16="Debil",0,IF(CC16="Moderado",50,IF(CC16="Fuerte",100)))</f>
        <v>50</v>
      </c>
      <c r="CE16" s="202"/>
      <c r="CF16" s="202"/>
      <c r="CG16" s="202"/>
      <c r="CH16" s="202"/>
      <c r="CI16" s="251"/>
      <c r="CJ16" s="202"/>
      <c r="CK16" s="57" t="s">
        <v>212</v>
      </c>
      <c r="CL16" s="59" t="s">
        <v>204</v>
      </c>
      <c r="CM16" s="113">
        <v>45657</v>
      </c>
      <c r="CN16" s="124"/>
      <c r="CO16" s="59"/>
      <c r="CP16" s="60"/>
      <c r="CQ16" s="71"/>
      <c r="CR16" s="78"/>
      <c r="CS16" s="63"/>
    </row>
    <row r="17" spans="1:97" ht="409.6" customHeight="1" x14ac:dyDescent="0.2">
      <c r="A17" s="12"/>
      <c r="B17" s="32" t="s">
        <v>299</v>
      </c>
      <c r="C17" s="32" t="s">
        <v>213</v>
      </c>
      <c r="D17" s="74" t="s">
        <v>113</v>
      </c>
      <c r="E17" s="33" t="s">
        <v>214</v>
      </c>
      <c r="F17" s="32" t="s">
        <v>115</v>
      </c>
      <c r="G17" s="32" t="s">
        <v>116</v>
      </c>
      <c r="H17" s="65" t="s">
        <v>215</v>
      </c>
      <c r="I17" s="33" t="s">
        <v>216</v>
      </c>
      <c r="J17" s="33" t="s">
        <v>217</v>
      </c>
      <c r="K17" s="33" t="s">
        <v>218</v>
      </c>
      <c r="L17" s="34" t="s">
        <v>219</v>
      </c>
      <c r="M17" s="35"/>
      <c r="N17" s="36"/>
      <c r="O17" s="37"/>
      <c r="P17" s="38"/>
      <c r="Q17" s="39"/>
      <c r="R17" s="38"/>
      <c r="S17" s="39"/>
      <c r="T17" s="36"/>
      <c r="U17" s="40"/>
      <c r="V17" s="41"/>
      <c r="W17" s="36"/>
      <c r="X17" s="42" t="s">
        <v>122</v>
      </c>
      <c r="Y17" s="42" t="s">
        <v>122</v>
      </c>
      <c r="Z17" s="42" t="s">
        <v>122</v>
      </c>
      <c r="AA17" s="42" t="s">
        <v>122</v>
      </c>
      <c r="AB17" s="43" t="str">
        <f t="shared" si="0"/>
        <v>Riesgo de Corrupcion</v>
      </c>
      <c r="AC17" s="42" t="s">
        <v>122</v>
      </c>
      <c r="AD17" s="42" t="s">
        <v>123</v>
      </c>
      <c r="AE17" s="42" t="s">
        <v>123</v>
      </c>
      <c r="AF17" s="42" t="s">
        <v>123</v>
      </c>
      <c r="AG17" s="42" t="s">
        <v>122</v>
      </c>
      <c r="AH17" s="42" t="s">
        <v>123</v>
      </c>
      <c r="AI17" s="42" t="s">
        <v>123</v>
      </c>
      <c r="AJ17" s="42" t="s">
        <v>123</v>
      </c>
      <c r="AK17" s="42" t="s">
        <v>123</v>
      </c>
      <c r="AL17" s="42" t="s">
        <v>123</v>
      </c>
      <c r="AM17" s="42" t="s">
        <v>122</v>
      </c>
      <c r="AN17" s="42" t="s">
        <v>122</v>
      </c>
      <c r="AO17" s="42" t="s">
        <v>123</v>
      </c>
      <c r="AP17" s="42" t="s">
        <v>123</v>
      </c>
      <c r="AQ17" s="42" t="s">
        <v>123</v>
      </c>
      <c r="AR17" s="42" t="s">
        <v>123</v>
      </c>
      <c r="AS17" s="42" t="s">
        <v>123</v>
      </c>
      <c r="AT17" s="42" t="s">
        <v>123</v>
      </c>
      <c r="AU17" s="42" t="s">
        <v>123</v>
      </c>
      <c r="AV17" s="44">
        <f t="shared" si="18"/>
        <v>4</v>
      </c>
      <c r="AW17" s="45">
        <f t="shared" si="12"/>
        <v>0.26</v>
      </c>
      <c r="AX17" s="45" t="str">
        <f>+VLOOKUP(AV17,[2]DATOS!A104:B122,2,FALSE)</f>
        <v>Moderado</v>
      </c>
      <c r="AY17" s="46" t="s">
        <v>142</v>
      </c>
      <c r="AZ17" s="66" t="str">
        <f>+VLOOKUP(AY17,[2]DATOS!$AT$78:$AU$82,2,FALSE)</f>
        <v>Muy baja</v>
      </c>
      <c r="BA17" s="47">
        <f>IF(AZ17=[2]DATOS!$AS$78,[2]DATOS!$AV$78,IF(AZ17=[2]DATOS!$AS$79,[2]DATOS!$AV$79,IF(AZ17=[2]DATOS!$AS$80,[2]DATOS!$AV$80,IF(AZ17=[2]DATOS!$AS$81,[2]DATOS!$AV$81,IF(AZ17=[2]DATOS!$AS$82,[2]DATOS!$AV$82)))))</f>
        <v>0.2</v>
      </c>
      <c r="BB17" s="48" t="str">
        <f t="shared" si="19"/>
        <v>Muy baja - Moderado</v>
      </c>
      <c r="BC17" s="45" t="e">
        <f>+VLOOKUP(BB17,[2]!Tabla10[#Data],2,FALSE)</f>
        <v>#REF!</v>
      </c>
      <c r="BD17" s="163" t="str">
        <f>+[2]PROCESOS!L57</f>
        <v>RC-RCO-O1-C1</v>
      </c>
      <c r="BE17" s="74" t="s">
        <v>220</v>
      </c>
      <c r="BF17" s="75" t="str">
        <f>INDEX([2]PROCESOS!$M$4:$M$71,MATCH(CORRUPCIÓN!BD17,[2]PROCESOS!$L$4:$L$71,0))</f>
        <v>diariamente, para garantizar la trazabilidad de las denuncias por acto de corrupción recibidas, revisará los buzones electrónicos dispuestos por la entidad para la comunicación con la ciudadanía (servicioalciudadano@upit.gov.co y linea.anticorrupcion@upit.gov.co) en busca de quejas o denuncias que por actos de corrupción sean interpuestas; en caso de que se detecte alguna, deberá radicar la solicitud en el gestor documental dispuesto por la UPIT para su asignación y gestión de la dependencia responsable. Como evidencia de la realización de la actividad, quedan las quejas y denuncias por actos de corrupción con número de radicado emitido por el gestor documental.”</v>
      </c>
      <c r="BG17" s="74"/>
      <c r="BH17" s="76" t="str">
        <f>CONCATENATE(CORRUPCIÓN!$BE17," ",CORRUPCIÓN!$BF17," ",CORRUPCIÓN!$BG17)</f>
        <v xml:space="preserve">El profesional encargado de realizar el seguimiento de la atención de las peticiones, quejas, reclamos y solicitudes, diariamente, para garantizar la trazabilidad de las denuncias por acto de corrupción recibidas, revisará los buzones electrónicos dispuestos por la entidad para la comunicación con la ciudadanía (servicioalciudadano@upit.gov.co y linea.anticorrupcion@upit.gov.co) en busca de quejas o denuncias que por actos de corrupción sean interpuestas; en caso de que se detecte alguna, deberá radicar la solicitud en el gestor documental dispuesto por la UPIT para su asignación y gestión de la dependencia responsable. Como evidencia de la realización de la actividad, quedan las quejas y denuncias por actos de corrupción con número de radicado emitido por el gestor documental.” </v>
      </c>
      <c r="BI17" s="59" t="s">
        <v>221</v>
      </c>
      <c r="BJ17" s="59" t="s">
        <v>222</v>
      </c>
      <c r="BK17" s="50" t="s">
        <v>156</v>
      </c>
      <c r="BL17" s="51" t="s">
        <v>128</v>
      </c>
      <c r="BM17" s="52">
        <f t="shared" si="1"/>
        <v>15</v>
      </c>
      <c r="BN17" s="51" t="s">
        <v>129</v>
      </c>
      <c r="BO17" s="52">
        <f t="shared" si="2"/>
        <v>15</v>
      </c>
      <c r="BP17" s="51" t="s">
        <v>130</v>
      </c>
      <c r="BQ17" s="52">
        <f t="shared" si="3"/>
        <v>15</v>
      </c>
      <c r="BR17" s="51" t="s">
        <v>147</v>
      </c>
      <c r="BS17" s="52">
        <f>IF(BR17="PREVENIR",15,IF(BR17="DETECTAR",10,IF(BR17="NO ES UN CONTROL",0,"")))</f>
        <v>15</v>
      </c>
      <c r="BT17" s="51" t="s">
        <v>132</v>
      </c>
      <c r="BU17" s="52">
        <f>IF(BT17="CONFIABLE",15,0)</f>
        <v>15</v>
      </c>
      <c r="BV17" s="51" t="s">
        <v>148</v>
      </c>
      <c r="BW17" s="52">
        <f t="shared" si="6"/>
        <v>15</v>
      </c>
      <c r="BX17" s="51" t="s">
        <v>134</v>
      </c>
      <c r="BY17" s="53">
        <f t="shared" si="7"/>
        <v>10</v>
      </c>
      <c r="BZ17" s="54">
        <f t="shared" si="13"/>
        <v>100</v>
      </c>
      <c r="CA17" s="55" t="str">
        <f t="shared" si="8"/>
        <v>Fuerte</v>
      </c>
      <c r="CB17" s="51" t="s">
        <v>140</v>
      </c>
      <c r="CC17" s="55" t="str">
        <f t="shared" si="9"/>
        <v>Fuerte</v>
      </c>
      <c r="CD17" s="36">
        <f t="shared" si="17"/>
        <v>100</v>
      </c>
      <c r="CE17" s="36">
        <f t="shared" ref="CE17:CE27" si="24">AVERAGE(CD17)</f>
        <v>100</v>
      </c>
      <c r="CF17" s="36" t="str">
        <f t="shared" si="14"/>
        <v>Fuerte</v>
      </c>
      <c r="CG17" s="36" t="str">
        <f t="shared" si="15"/>
        <v>2</v>
      </c>
      <c r="CH17" s="36" t="str">
        <f t="shared" si="20"/>
        <v>Muy baja</v>
      </c>
      <c r="CI17" s="56" t="str">
        <f t="shared" si="21"/>
        <v>Muy baja - Moderado</v>
      </c>
      <c r="CJ17" s="36" t="e">
        <f>+VLOOKUP(CI17,[2]!Tabla1[#All],2,FALSE)</f>
        <v>#REF!</v>
      </c>
      <c r="CK17" s="114" t="s">
        <v>223</v>
      </c>
      <c r="CL17" s="62" t="s">
        <v>224</v>
      </c>
      <c r="CM17" s="165">
        <v>45641</v>
      </c>
      <c r="CN17" s="62"/>
      <c r="CO17" s="62"/>
      <c r="CP17" s="42"/>
      <c r="CQ17" s="114"/>
      <c r="CR17" s="166"/>
      <c r="CS17" s="167"/>
    </row>
    <row r="18" spans="1:97" ht="139.5" hidden="1" customHeight="1" x14ac:dyDescent="0.2">
      <c r="A18" s="12"/>
      <c r="B18" s="80" t="s">
        <v>225</v>
      </c>
      <c r="C18" s="80" t="s">
        <v>226</v>
      </c>
      <c r="D18" s="95" t="s">
        <v>113</v>
      </c>
      <c r="E18" s="81" t="str">
        <f>+[2]PROCESOS!A54</f>
        <v>GD-RCO-01</v>
      </c>
      <c r="F18" s="80"/>
      <c r="G18" s="80"/>
      <c r="H18" s="82" t="str">
        <f>INDEX([2]PROCESOS!$G$10:$G$71,MATCH(CORRUPCIÓN!$C18,[2]PROCESOS!$B$4:$B$71,0))</f>
        <v xml:space="preserve">Definir, orientar y promover lineamientos para la debida prestación del servicio al ciudadano, la participación y la atención de las PQRS dentro de los términos de ley, haciendo seguimiento a las respuestas de los requerimientos de los peticionarios, buscando mejorar la percepción de buena atención y la satisfacción de los grupos de valor. </v>
      </c>
      <c r="I18" s="81" t="str">
        <f>VLOOKUP($E18,[2]PROCESOS!$A$3:$M$71,9,FALSE)</f>
        <v>Posibilidad de pérdida Económica y Reputacional</v>
      </c>
      <c r="J18" s="81" t="str">
        <f>VLOOKUP($E18,[2]PROCESOS!$A$3:$M$71,10,FALSE)</f>
        <v>por uso mal intencionado de la información de los expedientes por parte de funcionarios, operadores u organismos externos</v>
      </c>
      <c r="K18" s="81" t="str">
        <f>VLOOKUP($E18,[2]PROCESOS!$A$3:$M$71,11,FALSE)</f>
        <v>debido a uso particular o de un tercero</v>
      </c>
      <c r="L18" s="83" t="str">
        <f t="shared" si="11"/>
        <v>Posibilidad de pérdida Económica y Reputacional por uso mal intencionado de la información de los expedientes por parte de funcionarios, operadores u organismos externos debido a uso particular o de un tercero</v>
      </c>
      <c r="M18" s="125"/>
      <c r="N18" s="126"/>
      <c r="O18" s="125"/>
      <c r="P18" s="125"/>
      <c r="Q18" s="125"/>
      <c r="R18" s="125"/>
      <c r="S18" s="125"/>
      <c r="T18" s="126"/>
      <c r="U18" s="125"/>
      <c r="V18" s="127"/>
      <c r="W18" s="126"/>
      <c r="X18" s="87" t="s">
        <v>123</v>
      </c>
      <c r="Y18" s="87" t="s">
        <v>122</v>
      </c>
      <c r="Z18" s="87" t="s">
        <v>123</v>
      </c>
      <c r="AA18" s="87" t="s">
        <v>123</v>
      </c>
      <c r="AB18" s="43" t="str">
        <f t="shared" si="0"/>
        <v>No es Riego de corrupcion</v>
      </c>
      <c r="AC18" s="42" t="s">
        <v>122</v>
      </c>
      <c r="AD18" s="42" t="s">
        <v>123</v>
      </c>
      <c r="AE18" s="42" t="s">
        <v>123</v>
      </c>
      <c r="AF18" s="42" t="s">
        <v>123</v>
      </c>
      <c r="AG18" s="42" t="s">
        <v>123</v>
      </c>
      <c r="AH18" s="42" t="s">
        <v>122</v>
      </c>
      <c r="AI18" s="42" t="s">
        <v>122</v>
      </c>
      <c r="AJ18" s="42" t="s">
        <v>122</v>
      </c>
      <c r="AK18" s="42" t="s">
        <v>122</v>
      </c>
      <c r="AL18" s="42" t="s">
        <v>122</v>
      </c>
      <c r="AM18" s="42" t="s">
        <v>122</v>
      </c>
      <c r="AN18" s="42" t="s">
        <v>122</v>
      </c>
      <c r="AO18" s="42" t="s">
        <v>122</v>
      </c>
      <c r="AP18" s="42" t="s">
        <v>122</v>
      </c>
      <c r="AQ18" s="42" t="s">
        <v>122</v>
      </c>
      <c r="AR18" s="42" t="s">
        <v>122</v>
      </c>
      <c r="AS18" s="42" t="s">
        <v>122</v>
      </c>
      <c r="AT18" s="42" t="s">
        <v>122</v>
      </c>
      <c r="AU18" s="42" t="s">
        <v>122</v>
      </c>
      <c r="AV18" s="44">
        <f t="shared" si="18"/>
        <v>15</v>
      </c>
      <c r="AW18" s="45">
        <f t="shared" si="12"/>
        <v>1</v>
      </c>
      <c r="AX18" s="45" t="str">
        <f>+VLOOKUP(AV18,[2]DATOS!A104:B122,2,FALSE)</f>
        <v>Catastrófico</v>
      </c>
      <c r="AY18" s="46" t="s">
        <v>227</v>
      </c>
      <c r="AZ18" s="128" t="str">
        <f>IF(AY18=[3]DATOS!$AT$78,"Muy baja",IF(AY18=[3]DATOS!$AT$79,"Baja",IF([3]CORRUPCIÓN!AY20=[3]DATOS!$AT$80,"Media",IF([3]CORRUPCIÓN!AY20=[3]DATOS!$AT$81,"Alta",IF([3]CORRUPCIÓN!AY20=[3]DATOS!$AT$82,"Muy alta",)))))</f>
        <v>Muy alta</v>
      </c>
      <c r="BA18" s="67">
        <f>IF(AZ18=[2]DATOS!$AS$78,[2]DATOS!$AV$78,IF(AZ18=[2]DATOS!$AS$79,[2]DATOS!$AV$79,IF(AZ18=[2]DATOS!$AS$80,[2]DATOS!$AV$80,IF(AZ18=[2]DATOS!$AS$81,[2]DATOS!$AV$81,IF(AZ18=[2]DATOS!$AS$82,[2]DATOS!$AV$82)))))</f>
        <v>1</v>
      </c>
      <c r="BB18" s="48" t="str">
        <f t="shared" si="19"/>
        <v>Muy alta - Catastrófico</v>
      </c>
      <c r="BC18" s="90" t="e">
        <f>+VLOOKUP($BB18,[2]!Tabla10[#Data],2,FALSE)</f>
        <v>#REF!</v>
      </c>
      <c r="BD18" s="163" t="str">
        <f>+[2]PROCESOS!L54</f>
        <v>GD-RCO-O1-C1</v>
      </c>
      <c r="BE18" s="74" t="s">
        <v>228</v>
      </c>
      <c r="BF18" s="75" t="str">
        <f>INDEX([2]PROCESOS!$M$4:$M$71,MATCH(CORRUPCIÓN!BD18,[2]PROCESOS!$L$4:$L$71,0))</f>
        <v>aplicar los procedimientos establecidos y sus controles</v>
      </c>
      <c r="BG18" s="74" t="s">
        <v>165</v>
      </c>
      <c r="BH18" s="76" t="str">
        <f>CONCATENATE(CORRUPCIÓN!$BE18," ",CORRUPCIÓN!$BF18," ",CORRUPCIÓN!$BG18)</f>
        <v>Director General 0015-38 aplicar los procedimientos establecidos y sus controles Cada vez que se requiere</v>
      </c>
      <c r="BI18" s="49"/>
      <c r="BJ18" s="49"/>
      <c r="BK18" s="50"/>
      <c r="BL18" s="51"/>
      <c r="BM18" s="52">
        <f>IF(BL18="Asignado",15,0)</f>
        <v>0</v>
      </c>
      <c r="BN18" s="51"/>
      <c r="BO18" s="52">
        <f t="shared" si="2"/>
        <v>0</v>
      </c>
      <c r="BP18" s="51"/>
      <c r="BQ18" s="52">
        <f>IF(BP18="OPORTUNA",15,0)</f>
        <v>0</v>
      </c>
      <c r="BR18" s="51"/>
      <c r="BS18" s="52" t="str">
        <f>IF(BR18="PREVENIR",15,IF(BR18="DETECTAR",10,IF(BR18="NO ES UN CONTROL",0,"")))</f>
        <v/>
      </c>
      <c r="BT18" s="51"/>
      <c r="BU18" s="52">
        <f t="shared" si="5"/>
        <v>0</v>
      </c>
      <c r="BV18" s="51"/>
      <c r="BW18" s="52">
        <f t="shared" si="6"/>
        <v>0</v>
      </c>
      <c r="BX18" s="51"/>
      <c r="BY18" s="53">
        <f>IF(BX18="SE INVESTIGAN Y RESUELVEN OPORTUNAMENTE",15,0)</f>
        <v>0</v>
      </c>
      <c r="BZ18" s="54" t="e">
        <f t="shared" si="13"/>
        <v>#VALUE!</v>
      </c>
      <c r="CA18" s="55" t="e">
        <f t="shared" si="8"/>
        <v>#VALUE!</v>
      </c>
      <c r="CB18" s="51"/>
      <c r="CC18" s="55" t="e">
        <f t="shared" si="9"/>
        <v>#VALUE!</v>
      </c>
      <c r="CD18" s="36" t="e">
        <f t="shared" si="17"/>
        <v>#VALUE!</v>
      </c>
      <c r="CE18" s="36" t="e">
        <f t="shared" si="24"/>
        <v>#VALUE!</v>
      </c>
      <c r="CF18" s="36" t="e">
        <f t="shared" si="14"/>
        <v>#VALUE!</v>
      </c>
      <c r="CG18" s="36" t="e">
        <f t="shared" si="15"/>
        <v>#VALUE!</v>
      </c>
      <c r="CH18" s="36" t="e">
        <f t="shared" si="20"/>
        <v>#VALUE!</v>
      </c>
      <c r="CI18" s="56" t="e">
        <f t="shared" si="21"/>
        <v>#VALUE!</v>
      </c>
      <c r="CJ18" s="36" t="e">
        <f>+VLOOKUP(CI18,[2]!Tabla1[#Data],2,FALSE)</f>
        <v>#VALUE!</v>
      </c>
      <c r="CK18" s="61"/>
      <c r="CL18" s="49"/>
      <c r="CM18" s="49"/>
      <c r="CN18" s="49"/>
      <c r="CO18" s="49"/>
      <c r="CP18" s="60"/>
      <c r="CQ18" s="61"/>
      <c r="CR18" s="63"/>
      <c r="CS18" s="63"/>
    </row>
    <row r="19" spans="1:97" ht="175.5" hidden="1" customHeight="1" x14ac:dyDescent="0.2">
      <c r="A19" s="12"/>
      <c r="B19" s="80" t="s">
        <v>225</v>
      </c>
      <c r="C19" s="80" t="s">
        <v>213</v>
      </c>
      <c r="D19" s="95" t="s">
        <v>113</v>
      </c>
      <c r="E19" s="81" t="str">
        <f>+[2]PROCESOS!A58</f>
        <v>RC-RCO-02</v>
      </c>
      <c r="F19" s="80"/>
      <c r="G19" s="80"/>
      <c r="H19" s="82" t="str">
        <f>INDEX([2]PROCESOS!$G$10:$G$71,MATCH(CORRUPCIÓN!$C19,[2]PROCESOS!$B$4:$B$71,0))</f>
        <v>Planificar, gestionar, evaluar y optimizar la infraestructura tecnológica de la UPIT, mediante la implementación de productos, servicios y soluciones de tecnologías de la información y las comunicaciones, garantizando niveles apropiados de disponibilidad, confidencialidad e integridad y privacidad de la información, fortaleciendo las capacidades institucionales que cumplan estándares y buenas prácticas vigentes del sector de las TIC, para soportar eficazmente todas las operaciones institucionales, así como la atención oportuna de requerimientos e incidentes.</v>
      </c>
      <c r="I19" s="81" t="str">
        <f>VLOOKUP($E19,[2]PROCESOS!$A$3:$M$71,9,FALSE)</f>
        <v>Posibilidad de pérdida Económica y Reputacional</v>
      </c>
      <c r="J19" s="81" t="str">
        <f>VLOOKUP($E19,[2]PROCESOS!$A$3:$M$71,10,FALSE)</f>
        <v xml:space="preserve">por desconocer las consecuencias que implica desviar, ocultar u omitir las denuncias relacionadas con actos de corrupción. </v>
      </c>
      <c r="K19" s="81" t="str">
        <f>VLOOKUP($E19,[2]PROCESOS!$A$3:$M$71,11,FALSE)</f>
        <v>debido a no realizar seguimiento a las PQRSD relacionadas con actos de corrupción radicada en los canales de atención.</v>
      </c>
      <c r="L19" s="83" t="str">
        <f t="shared" si="11"/>
        <v>Posibilidad de pérdida Económica y Reputacional por desconocer las consecuencias que implica desviar, ocultar u omitir las denuncias relacionadas con actos de corrupción.  debido a no realizar seguimiento a las PQRSD relacionadas con actos de corrupción radicada en los canales de atención.</v>
      </c>
      <c r="M19" s="129"/>
      <c r="N19" s="104"/>
      <c r="O19" s="130"/>
      <c r="P19" s="131"/>
      <c r="Q19" s="132"/>
      <c r="R19" s="131"/>
      <c r="S19" s="132"/>
      <c r="T19" s="104"/>
      <c r="U19" s="133"/>
      <c r="V19" s="134"/>
      <c r="W19" s="104"/>
      <c r="X19" s="87" t="s">
        <v>123</v>
      </c>
      <c r="Y19" s="87" t="s">
        <v>122</v>
      </c>
      <c r="Z19" s="87" t="s">
        <v>123</v>
      </c>
      <c r="AA19" s="87" t="s">
        <v>123</v>
      </c>
      <c r="AB19" s="88" t="str">
        <f t="shared" si="0"/>
        <v>No es Riego de corrupcion</v>
      </c>
      <c r="AC19" s="87" t="s">
        <v>122</v>
      </c>
      <c r="AD19" s="87" t="s">
        <v>123</v>
      </c>
      <c r="AE19" s="87" t="s">
        <v>123</v>
      </c>
      <c r="AF19" s="87" t="s">
        <v>123</v>
      </c>
      <c r="AG19" s="87" t="s">
        <v>123</v>
      </c>
      <c r="AH19" s="87" t="s">
        <v>122</v>
      </c>
      <c r="AI19" s="87" t="s">
        <v>122</v>
      </c>
      <c r="AJ19" s="87" t="s">
        <v>122</v>
      </c>
      <c r="AK19" s="87" t="s">
        <v>122</v>
      </c>
      <c r="AL19" s="87" t="s">
        <v>122</v>
      </c>
      <c r="AM19" s="87" t="s">
        <v>122</v>
      </c>
      <c r="AN19" s="87" t="s">
        <v>122</v>
      </c>
      <c r="AO19" s="87" t="s">
        <v>122</v>
      </c>
      <c r="AP19" s="87" t="s">
        <v>122</v>
      </c>
      <c r="AQ19" s="87" t="s">
        <v>122</v>
      </c>
      <c r="AR19" s="87" t="s">
        <v>122</v>
      </c>
      <c r="AS19" s="87" t="s">
        <v>122</v>
      </c>
      <c r="AT19" s="87" t="s">
        <v>122</v>
      </c>
      <c r="AU19" s="87" t="s">
        <v>122</v>
      </c>
      <c r="AV19" s="89">
        <f t="shared" si="18"/>
        <v>15</v>
      </c>
      <c r="AW19" s="90">
        <f t="shared" si="12"/>
        <v>1</v>
      </c>
      <c r="AX19" s="90" t="str">
        <f>+VLOOKUP(AV19,[2]DATOS!A104:B122,2,FALSE)</f>
        <v>Catastrófico</v>
      </c>
      <c r="AY19" s="91" t="s">
        <v>227</v>
      </c>
      <c r="AZ19" s="135" t="str">
        <f>IF(AY19=[3]DATOS!$AT$78,"Muy baja",IF(AY19=[3]DATOS!$AT$79,"Baja",IF([3]CORRUPCIÓN!AY21=[3]DATOS!$AT$80,"Media",IF([3]CORRUPCIÓN!AY21=[3]DATOS!$AT$81,"Alta",IF([3]CORRUPCIÓN!AY21=[3]DATOS!$AT$82,"Muy alta",)))))</f>
        <v>Muy alta</v>
      </c>
      <c r="BA19" s="136">
        <f>IF(AZ19=[2]DATOS!$AS$78,[2]DATOS!$AV$78,IF(AZ19=[2]DATOS!$AS$79,[2]DATOS!$AV$79,IF(AZ19=[2]DATOS!$AS$80,[2]DATOS!$AV$80,IF(AZ19=[2]DATOS!$AS$81,[2]DATOS!$AV$81,IF(AZ19=[2]DATOS!$AS$82,[2]DATOS!$AV$82)))))</f>
        <v>1</v>
      </c>
      <c r="BB19" s="94" t="str">
        <f t="shared" si="19"/>
        <v>Muy alta - Catastrófico</v>
      </c>
      <c r="BC19" s="90" t="e">
        <f>+VLOOKUP($BB19,[2]!Tabla10[#Data],2,FALSE)</f>
        <v>#REF!</v>
      </c>
      <c r="BD19" s="164" t="str">
        <f>+[2]PROCESOS!L57</f>
        <v>RC-RCO-O1-C1</v>
      </c>
      <c r="BE19" s="95" t="s">
        <v>229</v>
      </c>
      <c r="BF19" s="96" t="str">
        <f>INDEX([2]PROCESOS!$M$4:$M$71,MATCH(CORRUPCIÓN!BD19,[2]PROCESOS!$L$4:$L$71,0))</f>
        <v>diariamente, para garantizar la trazabilidad de las denuncias por acto de corrupción recibidas, revisará los buzones electrónicos dispuestos por la entidad para la comunicación con la ciudadanía (servicioalciudadano@upit.gov.co y linea.anticorrupcion@upit.gov.co) en busca de quejas o denuncias que por actos de corrupción sean interpuestas; en caso de que se detecte alguna, deberá radicar la solicitud en el gestor documental dispuesto por la UPIT para su asignación y gestión de la dependencia responsable. Como evidencia de la realización de la actividad, quedan las quejas y denuncias por actos de corrupción con número de radicado emitido por el gestor documental.”</v>
      </c>
      <c r="BG19" s="95" t="s">
        <v>165</v>
      </c>
      <c r="BH19" s="97" t="str">
        <f>CONCATENATE(CORRUPCIÓN!$BE19," ",CORRUPCIÓN!$BF19," ",CORRUPCIÓN!$BG19)</f>
        <v>Director General 0015-39 diariamente, para garantizar la trazabilidad de las denuncias por acto de corrupción recibidas, revisará los buzones electrónicos dispuestos por la entidad para la comunicación con la ciudadanía (servicioalciudadano@upit.gov.co y linea.anticorrupcion@upit.gov.co) en busca de quejas o denuncias que por actos de corrupción sean interpuestas; en caso de que se detecte alguna, deberá radicar la solicitud en el gestor documental dispuesto por la UPIT para su asignación y gestión de la dependencia responsable. Como evidencia de la realización de la actividad, quedan las quejas y denuncias por actos de corrupción con número de radicado emitido por el gestor documental.” Cada vez que se requiere</v>
      </c>
      <c r="BI19" s="107"/>
      <c r="BJ19" s="107"/>
      <c r="BK19" s="99"/>
      <c r="BL19" s="100"/>
      <c r="BM19" s="101">
        <f t="shared" si="1"/>
        <v>0</v>
      </c>
      <c r="BN19" s="100"/>
      <c r="BO19" s="52">
        <f t="shared" si="2"/>
        <v>0</v>
      </c>
      <c r="BP19" s="100"/>
      <c r="BQ19" s="101">
        <f t="shared" si="3"/>
        <v>0</v>
      </c>
      <c r="BR19" s="100"/>
      <c r="BS19" s="101">
        <f>IF(BR19="CONFIABLE",15,0)</f>
        <v>0</v>
      </c>
      <c r="BT19" s="100"/>
      <c r="BU19" s="101">
        <f t="shared" si="5"/>
        <v>0</v>
      </c>
      <c r="BV19" s="100"/>
      <c r="BW19" s="101">
        <f t="shared" si="6"/>
        <v>0</v>
      </c>
      <c r="BX19" s="100"/>
      <c r="BY19" s="102">
        <f>IF(BX19="SE INVESTIGAN Y RESUELVEN OPORTUNAMENTE",15,0)</f>
        <v>0</v>
      </c>
      <c r="BZ19" s="54">
        <f t="shared" si="13"/>
        <v>0</v>
      </c>
      <c r="CA19" s="103" t="str">
        <f t="shared" si="8"/>
        <v>Debil</v>
      </c>
      <c r="CB19" s="100"/>
      <c r="CC19" s="55" t="str">
        <f t="shared" si="9"/>
        <v>debil</v>
      </c>
      <c r="CD19" s="104">
        <f t="shared" si="17"/>
        <v>0</v>
      </c>
      <c r="CE19" s="104">
        <f t="shared" si="24"/>
        <v>0</v>
      </c>
      <c r="CF19" s="36" t="str">
        <f t="shared" si="14"/>
        <v>Débil</v>
      </c>
      <c r="CG19" s="104" t="str">
        <f t="shared" si="15"/>
        <v>0</v>
      </c>
      <c r="CH19" s="104" t="str">
        <f t="shared" si="20"/>
        <v>Muy alta</v>
      </c>
      <c r="CI19" s="105" t="str">
        <f t="shared" si="21"/>
        <v>Muy alta - Catastrófico</v>
      </c>
      <c r="CJ19" s="104" t="e">
        <f>+VLOOKUP(CI19,[2]!Tabla1[#All],2,FALSE)</f>
        <v>#REF!</v>
      </c>
      <c r="CK19" s="106"/>
      <c r="CL19" s="107"/>
      <c r="CM19" s="107"/>
      <c r="CN19" s="107"/>
      <c r="CO19" s="107"/>
      <c r="CP19" s="108"/>
      <c r="CQ19" s="106"/>
      <c r="CR19" s="109"/>
      <c r="CS19" s="109"/>
    </row>
    <row r="20" spans="1:97" ht="139.5" customHeight="1" x14ac:dyDescent="0.2">
      <c r="A20" s="12"/>
      <c r="B20" s="32" t="s">
        <v>300</v>
      </c>
      <c r="C20" s="32" t="s">
        <v>230</v>
      </c>
      <c r="D20" s="74" t="s">
        <v>113</v>
      </c>
      <c r="E20" s="33" t="str">
        <f>+[2]PROCESOS!A61</f>
        <v>GTI-RCO-01</v>
      </c>
      <c r="F20" s="32" t="s">
        <v>115</v>
      </c>
      <c r="G20" s="32" t="s">
        <v>116</v>
      </c>
      <c r="H20" s="65" t="str">
        <f>INDEX([2]PROCESOS!$G$4:$G$99,MATCH(CORRUPCIÓN!$C20,[2]PROCESOS!$B$4:$B$99,0))</f>
        <v>Planificar, gestionar, evaluar y optimizar la infraestructura tecnológica de la UPIT, mediante la implementación de productos, servicios y soluciones de tecnologías de la información y las comunicaciones, garantizando niveles apropiados de disponibilidad, confidencialidad e integridad y privacidad de la información, fortaleciendo las capacidades institucionales que cumplan estándares y buenas prácticas vigentes del sector de las TIC, para soportar eficazmente todas las operaciones institucionales, así como la atención oportuna de requerimientos e incidentes.</v>
      </c>
      <c r="I20" s="33" t="str">
        <f>VLOOKUP($E20,[2]PROCESOS!$A$3:$M$71,9,FALSE)</f>
        <v>Posibilidad de pérdida Económica y Reputacional</v>
      </c>
      <c r="J20" s="33" t="str">
        <f>VLOOKUP($E20,[2]PROCESOS!$A$3:$M$71,10,FALSE)</f>
        <v>por la alteración, sustracción, perdida y/o destrucción endogena y exogena de datos y activos de información institucional o de terceros soportados en TIC y puestos en servicio</v>
      </c>
      <c r="K20" s="33" t="str">
        <f>VLOOKUP($E20,[2]PROCESOS!$A$3:$M$71,11,FALSE)</f>
        <v>con el objetivo de favorecer a funcionarios, contratistas de la UPIT o terceros con intereses particulares en dicha información.</v>
      </c>
      <c r="L20" s="34" t="str">
        <f>CONCATENATE(I20," ",J20," ", K20)</f>
        <v>Posibilidad de pérdida Económica y Reputacional por la alteración, sustracción, perdida y/o destrucción endogena y exogena de datos y activos de información institucional o de terceros soportados en TIC y puestos en servicio con el objetivo de favorecer a funcionarios, contratistas de la UPIT o terceros con intereses particulares en dicha información.</v>
      </c>
      <c r="M20" s="35"/>
      <c r="N20" s="36"/>
      <c r="O20" s="37"/>
      <c r="P20" s="38"/>
      <c r="Q20" s="39"/>
      <c r="R20" s="38"/>
      <c r="S20" s="39"/>
      <c r="T20" s="36"/>
      <c r="U20" s="40"/>
      <c r="V20" s="41"/>
      <c r="W20" s="36"/>
      <c r="X20" s="42" t="s">
        <v>122</v>
      </c>
      <c r="Y20" s="42" t="s">
        <v>122</v>
      </c>
      <c r="Z20" s="42" t="s">
        <v>122</v>
      </c>
      <c r="AA20" s="42" t="s">
        <v>122</v>
      </c>
      <c r="AB20" s="43" t="str">
        <f>IF(COUNTIF(X20:AA20,"Si")=4,"Riesgo de Corrupcion","No es Riego de corrupcion")</f>
        <v>Riesgo de Corrupcion</v>
      </c>
      <c r="AC20" s="42" t="s">
        <v>122</v>
      </c>
      <c r="AD20" s="42" t="s">
        <v>122</v>
      </c>
      <c r="AE20" s="42" t="s">
        <v>123</v>
      </c>
      <c r="AF20" s="42" t="s">
        <v>123</v>
      </c>
      <c r="AG20" s="42" t="s">
        <v>122</v>
      </c>
      <c r="AH20" s="42" t="s">
        <v>122</v>
      </c>
      <c r="AI20" s="42" t="s">
        <v>122</v>
      </c>
      <c r="AJ20" s="42" t="s">
        <v>123</v>
      </c>
      <c r="AK20" s="42" t="s">
        <v>122</v>
      </c>
      <c r="AL20" s="42" t="s">
        <v>122</v>
      </c>
      <c r="AM20" s="42" t="s">
        <v>122</v>
      </c>
      <c r="AN20" s="42" t="s">
        <v>122</v>
      </c>
      <c r="AO20" s="42" t="s">
        <v>122</v>
      </c>
      <c r="AP20" s="42" t="s">
        <v>122</v>
      </c>
      <c r="AQ20" s="42" t="s">
        <v>122</v>
      </c>
      <c r="AR20" s="42" t="s">
        <v>123</v>
      </c>
      <c r="AS20" s="42" t="s">
        <v>122</v>
      </c>
      <c r="AT20" s="42" t="s">
        <v>123</v>
      </c>
      <c r="AU20" s="42" t="s">
        <v>123</v>
      </c>
      <c r="AV20" s="44">
        <f>COUNTIF(AC20:AU20,"si")</f>
        <v>13</v>
      </c>
      <c r="AW20" s="45">
        <f>IFERROR(IF($AV20&gt;11,100%,IF($AV20&lt;5,26%,IF(11&lt;$AV20&gt;=5,58%)))," ")</f>
        <v>1</v>
      </c>
      <c r="AX20" s="45" t="str">
        <f>+VLOOKUP(AV20,[2]DATOS!A104:B122,2,FALSE)</f>
        <v>Catastrófico</v>
      </c>
      <c r="AY20" s="46" t="s">
        <v>142</v>
      </c>
      <c r="AZ20" s="66" t="str">
        <f>+VLOOKUP(AY20,[2]DATOS!$AT$78:$AU$82,2,FALSE)</f>
        <v>Muy baja</v>
      </c>
      <c r="BA20" s="67">
        <f>IF(AZ20=[2]DATOS!$AS$78,[2]DATOS!$AV$78,IF(AZ20=[2]DATOS!$AS$79,[2]DATOS!$AV$79,IF(AZ20=[2]DATOS!$AS$80,[2]DATOS!$AV$80,IF(AZ20=[2]DATOS!$AS$81,[2]DATOS!$AV$81,IF(AZ20=[2]DATOS!$AS$82,[2]DATOS!$AV$82)))))</f>
        <v>0.2</v>
      </c>
      <c r="BB20" s="48" t="str">
        <f t="shared" si="19"/>
        <v>Muy baja - Catastrófico</v>
      </c>
      <c r="BC20" s="90" t="e">
        <f>+VLOOKUP($BB20,[2]!Tabla10[#Data],2,FALSE)</f>
        <v>#REF!</v>
      </c>
      <c r="BD20" s="74" t="str">
        <f>+[2]PROCESOS!L61</f>
        <v>GTI-RCO-O1-C1</v>
      </c>
      <c r="BE20" s="74" t="s">
        <v>231</v>
      </c>
      <c r="BF20" s="75" t="str">
        <f>INDEX([2]PROCESOS!$M$4:$M$71,MATCH(CORRUPCIÓN!BD20,[2]PROCESOS!$L$4:$L$71,0))</f>
        <v>designa al líder de mesa de servicio adelantar la revisión y actualización de los permisos a la plataforma tecnológica, para garantizar la confidencialidad e integridad de la información. En caso que detecte permisos de acceso a la información en usuarios no autorizados valida y actualiza el permiso. como evidencia queda, registro de cambios en el directorio activo de la UPIT.</v>
      </c>
      <c r="BG20" s="74" t="s">
        <v>232</v>
      </c>
      <c r="BH20" s="76" t="str">
        <f>CONCATENATE(CORRUPCIÓN!$BE20," ",CORRUPCIÓN!$BG20," ",CORRUPCIÓN!$BF20)</f>
        <v>El coordinador del GIT de Tecnologías de la Información y las Comunicaciones cada vez que se solicite el ingreso o salida de colaboradores de la UPIT, designa al líder de mesa de servicio adelantar la revisión y actualización de los permisos a la plataforma tecnológica, para garantizar la confidencialidad e integridad de la información. En caso que detecte permisos de acceso a la información en usuarios no autorizados valida y actualiza el permiso. como evidencia queda, registro de cambios en el directorio activo de la UPIT.</v>
      </c>
      <c r="BI20" s="58" t="s">
        <v>233</v>
      </c>
      <c r="BJ20" s="58" t="s">
        <v>234</v>
      </c>
      <c r="BK20" s="50" t="s">
        <v>156</v>
      </c>
      <c r="BL20" s="51" t="s">
        <v>128</v>
      </c>
      <c r="BM20" s="52">
        <f t="shared" si="1"/>
        <v>15</v>
      </c>
      <c r="BN20" s="51" t="s">
        <v>129</v>
      </c>
      <c r="BO20" s="52">
        <f t="shared" si="2"/>
        <v>15</v>
      </c>
      <c r="BP20" s="51" t="s">
        <v>130</v>
      </c>
      <c r="BQ20" s="52">
        <f t="shared" si="3"/>
        <v>15</v>
      </c>
      <c r="BR20" s="51" t="s">
        <v>147</v>
      </c>
      <c r="BS20" s="52">
        <f>IF(BR20="PREVENIR",15,IF(BR20="DETECTAR",10,IF(BR20="NO ES UN CONTROL",0,"")))</f>
        <v>15</v>
      </c>
      <c r="BT20" s="51" t="s">
        <v>132</v>
      </c>
      <c r="BU20" s="52">
        <f t="shared" si="5"/>
        <v>15</v>
      </c>
      <c r="BV20" s="51" t="s">
        <v>202</v>
      </c>
      <c r="BW20" s="52">
        <f t="shared" ref="BW20:BW27" si="25">IF(BV20="SE INVESTIGAN Y RESUELVEN OPORTUNAMENTE",15,IF(BV20="NO SE INVESTIGAN,  NI  RESUELVEN OPORTUNAMENTE",0,""))</f>
        <v>15</v>
      </c>
      <c r="BX20" s="51" t="s">
        <v>134</v>
      </c>
      <c r="BY20" s="53">
        <f t="shared" si="7"/>
        <v>10</v>
      </c>
      <c r="BZ20" s="54">
        <f t="shared" si="13"/>
        <v>100</v>
      </c>
      <c r="CA20" s="55" t="str">
        <f t="shared" si="8"/>
        <v>Fuerte</v>
      </c>
      <c r="CB20" s="51" t="s">
        <v>140</v>
      </c>
      <c r="CC20" s="55" t="str">
        <f t="shared" si="9"/>
        <v>Fuerte</v>
      </c>
      <c r="CD20" s="36">
        <f t="shared" si="17"/>
        <v>100</v>
      </c>
      <c r="CE20" s="36">
        <f t="shared" si="24"/>
        <v>100</v>
      </c>
      <c r="CF20" s="36" t="str">
        <f t="shared" si="14"/>
        <v>Fuerte</v>
      </c>
      <c r="CG20" s="36" t="str">
        <f t="shared" si="15"/>
        <v>2</v>
      </c>
      <c r="CH20" s="36" t="str">
        <f t="shared" si="20"/>
        <v>Muy baja</v>
      </c>
      <c r="CI20" s="56" t="str">
        <f t="shared" si="21"/>
        <v>Muy baja - Catastrófico</v>
      </c>
      <c r="CJ20" s="36" t="e">
        <f>+VLOOKUP(CI20,[2]!Tabla1[#All],2,FALSE)</f>
        <v>#REF!</v>
      </c>
      <c r="CK20" s="58" t="s">
        <v>235</v>
      </c>
      <c r="CL20" s="58" t="s">
        <v>236</v>
      </c>
      <c r="CM20" s="68">
        <v>45352</v>
      </c>
      <c r="CN20" s="58"/>
      <c r="CO20" s="58"/>
      <c r="CP20" s="60"/>
      <c r="CQ20" s="71"/>
      <c r="CR20" s="137"/>
      <c r="CS20" s="63"/>
    </row>
    <row r="21" spans="1:97" ht="150.75" customHeight="1" x14ac:dyDescent="0.2">
      <c r="A21" s="12"/>
      <c r="B21" s="32" t="s">
        <v>300</v>
      </c>
      <c r="C21" s="32" t="s">
        <v>230</v>
      </c>
      <c r="D21" s="74" t="s">
        <v>113</v>
      </c>
      <c r="E21" s="33" t="str">
        <f>+[2]PROCESOS!A61</f>
        <v>GTI-RCO-01</v>
      </c>
      <c r="F21" s="32" t="s">
        <v>115</v>
      </c>
      <c r="G21" s="32" t="s">
        <v>116</v>
      </c>
      <c r="H21" s="65" t="str">
        <f>INDEX([2]PROCESOS!$G$4:$G$99,MATCH(CORRUPCIÓN!$C21,[2]PROCESOS!$B$4:$B$99,0))</f>
        <v>Planificar, gestionar, evaluar y optimizar la infraestructura tecnológica de la UPIT, mediante la implementación de productos, servicios y soluciones de tecnologías de la información y las comunicaciones, garantizando niveles apropiados de disponibilidad, confidencialidad e integridad y privacidad de la información, fortaleciendo las capacidades institucionales que cumplan estándares y buenas prácticas vigentes del sector de las TIC, para soportar eficazmente todas las operaciones institucionales, así como la atención oportuna de requerimientos e incidentes.</v>
      </c>
      <c r="I21" s="33" t="str">
        <f>VLOOKUP($E21,[2]PROCESOS!$A$3:$M$71,9,FALSE)</f>
        <v>Posibilidad de pérdida Económica y Reputacional</v>
      </c>
      <c r="J21" s="33" t="str">
        <f>VLOOKUP($E21,[2]PROCESOS!$A$3:$M$71,10,FALSE)</f>
        <v>por la alteración, sustracción, perdida y/o destrucción endogena y exogena de datos y activos de información institucional o de terceros soportados en TIC y puestos en servicio</v>
      </c>
      <c r="K21" s="33" t="str">
        <f>VLOOKUP($E21,[2]PROCESOS!$A$3:$M$71,11,FALSE)</f>
        <v>con el objetivo de favorecer a funcionarios, contratistas de la UPIT o terceros con intereses particulares en dicha información.</v>
      </c>
      <c r="L21" s="34" t="str">
        <f>CONCATENATE(I21," ",J21," ", K21)</f>
        <v>Posibilidad de pérdida Económica y Reputacional por la alteración, sustracción, perdida y/o destrucción endogena y exogena de datos y activos de información institucional o de terceros soportados en TIC y puestos en servicio con el objetivo de favorecer a funcionarios, contratistas de la UPIT o terceros con intereses particulares en dicha información.</v>
      </c>
      <c r="M21" s="35"/>
      <c r="N21" s="36"/>
      <c r="O21" s="37"/>
      <c r="P21" s="38"/>
      <c r="Q21" s="39"/>
      <c r="R21" s="38"/>
      <c r="S21" s="39"/>
      <c r="T21" s="36"/>
      <c r="U21" s="40"/>
      <c r="V21" s="41"/>
      <c r="W21" s="36"/>
      <c r="X21" s="42" t="s">
        <v>122</v>
      </c>
      <c r="Y21" s="42" t="s">
        <v>122</v>
      </c>
      <c r="Z21" s="42" t="s">
        <v>122</v>
      </c>
      <c r="AA21" s="42" t="s">
        <v>122</v>
      </c>
      <c r="AB21" s="43" t="str">
        <f>IF(COUNTIF(X21:AA21,"Si")=4,"Riesgo de Corrupcion","No es Riego de corrupcion")</f>
        <v>Riesgo de Corrupcion</v>
      </c>
      <c r="AC21" s="42" t="s">
        <v>122</v>
      </c>
      <c r="AD21" s="42" t="s">
        <v>122</v>
      </c>
      <c r="AE21" s="42" t="s">
        <v>123</v>
      </c>
      <c r="AF21" s="42" t="s">
        <v>123</v>
      </c>
      <c r="AG21" s="42" t="s">
        <v>122</v>
      </c>
      <c r="AH21" s="42" t="s">
        <v>122</v>
      </c>
      <c r="AI21" s="42" t="s">
        <v>122</v>
      </c>
      <c r="AJ21" s="42" t="s">
        <v>123</v>
      </c>
      <c r="AK21" s="42" t="s">
        <v>122</v>
      </c>
      <c r="AL21" s="42" t="s">
        <v>122</v>
      </c>
      <c r="AM21" s="42" t="s">
        <v>122</v>
      </c>
      <c r="AN21" s="42" t="s">
        <v>122</v>
      </c>
      <c r="AO21" s="42" t="s">
        <v>122</v>
      </c>
      <c r="AP21" s="42" t="s">
        <v>122</v>
      </c>
      <c r="AQ21" s="42" t="s">
        <v>122</v>
      </c>
      <c r="AR21" s="42" t="s">
        <v>123</v>
      </c>
      <c r="AS21" s="42" t="s">
        <v>122</v>
      </c>
      <c r="AT21" s="42" t="s">
        <v>123</v>
      </c>
      <c r="AU21" s="42" t="s">
        <v>123</v>
      </c>
      <c r="AV21" s="44">
        <f>COUNTIF(AC21:AU21,"si")</f>
        <v>13</v>
      </c>
      <c r="AW21" s="45">
        <f>IFERROR(IF($AV21&gt;11,100%,IF($AV21&lt;5,26%,IF(11&lt;$AV21&gt;=5,58%)))," ")</f>
        <v>1</v>
      </c>
      <c r="AX21" s="45" t="str">
        <f>+VLOOKUP(AV21,[2]DATOS!A104:B122,2,FALSE)</f>
        <v>Catastrófico</v>
      </c>
      <c r="AY21" s="46" t="s">
        <v>142</v>
      </c>
      <c r="AZ21" s="66" t="str">
        <f>+VLOOKUP(AY21,[2]DATOS!$AT$78:$AU$82,2,FALSE)</f>
        <v>Muy baja</v>
      </c>
      <c r="BA21" s="67">
        <f>IF(AZ21=[2]DATOS!$AS$78,[2]DATOS!$AV$78,IF(AZ21=[2]DATOS!$AS$79,[2]DATOS!$AV$79,IF(AZ21=[2]DATOS!$AS$80,[2]DATOS!$AV$80,IF(AZ21=[2]DATOS!$AS$81,[2]DATOS!$AV$81,IF(AZ21=[2]DATOS!$AS$82,[2]DATOS!$AV$82)))))</f>
        <v>0.2</v>
      </c>
      <c r="BB21" s="48" t="str">
        <f t="shared" si="19"/>
        <v>Muy baja - Catastrófico</v>
      </c>
      <c r="BC21" s="90" t="e">
        <f>+VLOOKUP($BB21,[2]!Tabla10[#Data],2,FALSE)</f>
        <v>#REF!</v>
      </c>
      <c r="BD21" s="163" t="str">
        <f>+[2]PROCESOS!L62</f>
        <v>GTI-RCO-O1-C2</v>
      </c>
      <c r="BE21" s="74" t="s">
        <v>231</v>
      </c>
      <c r="BF21" s="75" t="str">
        <f>INDEX([2]PROCESOS!$M$4:$M$71,MATCH(CORRUPCIÓN!BD21,[2]PROCESOS!$L$4:$L$71,0))</f>
        <v>válida la realización del monitoreo de seguridad a la plataforma tecnológica, para garantizar la confidencialidad e integridad de la información, en caso de presentarse alteración, sustracción, perdida y/o destrucción endógena y exógena de datos y activos de información, se ejecuta el procedimiento de gestión de incidentes de seguridad. Como evidencia queda, registro de los monitoreos adelantados a la plataforma tecnológica.</v>
      </c>
      <c r="BG21" s="74" t="s">
        <v>237</v>
      </c>
      <c r="BH21" s="76" t="str">
        <f>CONCATENATE(CORRUPCIÓN!$BE21," ",CORRUPCIÓN!$BG21," ",CORRUPCIÓN!$BF21)</f>
        <v>El coordinador del GIT de Tecnologías de la Información y las Comunicaciones permanentemente válida la realización del monitoreo de seguridad a la plataforma tecnológica, para garantizar la confidencialidad e integridad de la información, en caso de presentarse alteración, sustracción, perdida y/o destrucción endógena y exógena de datos y activos de información, se ejecuta el procedimiento de gestión de incidentes de seguridad. Como evidencia queda, registro de los monitoreos adelantados a la plataforma tecnológica.</v>
      </c>
      <c r="BI21" s="58" t="s">
        <v>233</v>
      </c>
      <c r="BJ21" s="58" t="s">
        <v>238</v>
      </c>
      <c r="BK21" s="50" t="s">
        <v>156</v>
      </c>
      <c r="BL21" s="51" t="s">
        <v>128</v>
      </c>
      <c r="BM21" s="52">
        <f t="shared" si="1"/>
        <v>15</v>
      </c>
      <c r="BN21" s="51" t="s">
        <v>129</v>
      </c>
      <c r="BO21" s="52">
        <f t="shared" si="2"/>
        <v>15</v>
      </c>
      <c r="BP21" s="51" t="s">
        <v>130</v>
      </c>
      <c r="BQ21" s="52">
        <f t="shared" si="3"/>
        <v>15</v>
      </c>
      <c r="BR21" s="51" t="s">
        <v>147</v>
      </c>
      <c r="BS21" s="52">
        <f>IF(BR21="PREVENIR",15,IF(BR21="DETECTAR",10,IF(BR21="NO ES UN CONTROL",0,"")))</f>
        <v>15</v>
      </c>
      <c r="BT21" s="51" t="s">
        <v>132</v>
      </c>
      <c r="BU21" s="52">
        <f t="shared" si="5"/>
        <v>15</v>
      </c>
      <c r="BV21" s="51" t="s">
        <v>202</v>
      </c>
      <c r="BW21" s="52">
        <f t="shared" si="25"/>
        <v>15</v>
      </c>
      <c r="BX21" s="51" t="s">
        <v>134</v>
      </c>
      <c r="BY21" s="53">
        <f t="shared" si="7"/>
        <v>10</v>
      </c>
      <c r="BZ21" s="54">
        <f t="shared" si="13"/>
        <v>100</v>
      </c>
      <c r="CA21" s="55" t="str">
        <f t="shared" si="8"/>
        <v>Fuerte</v>
      </c>
      <c r="CB21" s="51" t="s">
        <v>140</v>
      </c>
      <c r="CC21" s="55" t="str">
        <f t="shared" si="9"/>
        <v>Fuerte</v>
      </c>
      <c r="CD21" s="36">
        <f t="shared" si="17"/>
        <v>100</v>
      </c>
      <c r="CE21" s="36">
        <f t="shared" si="24"/>
        <v>100</v>
      </c>
      <c r="CF21" s="36" t="str">
        <f t="shared" si="14"/>
        <v>Fuerte</v>
      </c>
      <c r="CG21" s="36" t="str">
        <f t="shared" si="15"/>
        <v>2</v>
      </c>
      <c r="CH21" s="36" t="str">
        <f t="shared" si="20"/>
        <v>Muy baja</v>
      </c>
      <c r="CI21" s="56" t="str">
        <f t="shared" si="21"/>
        <v>Muy baja - Catastrófico</v>
      </c>
      <c r="CJ21" s="36" t="e">
        <f>+VLOOKUP(CI21,[2]!Tabla1[#All],2,FALSE)</f>
        <v>#REF!</v>
      </c>
      <c r="CK21" s="58" t="s">
        <v>239</v>
      </c>
      <c r="CL21" s="58" t="s">
        <v>240</v>
      </c>
      <c r="CM21" s="68" t="s">
        <v>241</v>
      </c>
      <c r="CN21" s="58"/>
      <c r="CO21" s="58"/>
      <c r="CP21" s="60"/>
      <c r="CQ21" s="71"/>
      <c r="CR21" s="78"/>
      <c r="CS21" s="63"/>
    </row>
    <row r="22" spans="1:97" ht="145.5" customHeight="1" x14ac:dyDescent="0.2">
      <c r="A22" s="12"/>
      <c r="B22" s="32" t="s">
        <v>301</v>
      </c>
      <c r="C22" s="32" t="s">
        <v>242</v>
      </c>
      <c r="D22" s="74" t="s">
        <v>113</v>
      </c>
      <c r="E22" s="33" t="str">
        <f>+[2]PROCESOS!A66</f>
        <v>SIG-RCO-01</v>
      </c>
      <c r="F22" s="32" t="s">
        <v>174</v>
      </c>
      <c r="G22" s="32" t="s">
        <v>186</v>
      </c>
      <c r="H22" s="65" t="str">
        <f>INDEX([2]PROCESOS!$G$5:$G$75,MATCH(CORRUPCIÓN!$C22,[2]PROCESOS!B5:$B$75,0))</f>
        <v xml:space="preserve">Establecer lineamientos y acciones para la implementación, sostenibilidad y mejora continua del Modelo Integrado de Planeación y Gestión, asesorando a los procesos en la implementación de actividades para el seguimiento, medición y análisis del desempeño institucional y generando la información necesaria para la toma de decisiones bajo principios de efectividad, eficiencia, eficacia y transparencia. </v>
      </c>
      <c r="I22" s="33" t="str">
        <f>VLOOKUP($E22,[2]PROCESOS!$A$3:$M$71,9,FALSE)</f>
        <v>Posibilidad de pérdida Reputacional</v>
      </c>
      <c r="J22" s="33" t="str">
        <f>VLOOKUP($E22,[2]PROCESOS!$A$3:$M$71,10,FALSE)</f>
        <v xml:space="preserve">por omitir responsabilidades, manipular controles, procedimientos y documentos del Sistema de Gestión </v>
      </c>
      <c r="K22" s="33" t="str">
        <f>VLOOKUP($E22,[2]PROCESOS!$A$3:$M$71,11,FALSE)</f>
        <v xml:space="preserve">para beneficio propio o de un tercero </v>
      </c>
      <c r="L22" s="34" t="str">
        <f t="shared" ref="L22:L26" si="26">CONCATENATE(I22," ",J22," ", K22)</f>
        <v xml:space="preserve">Posibilidad de pérdida Reputacional por omitir responsabilidades, manipular controles, procedimientos y documentos del Sistema de Gestión  para beneficio propio o de un tercero </v>
      </c>
      <c r="M22" s="35"/>
      <c r="N22" s="36"/>
      <c r="O22" s="37"/>
      <c r="P22" s="38"/>
      <c r="Q22" s="39"/>
      <c r="R22" s="38"/>
      <c r="S22" s="39"/>
      <c r="T22" s="36"/>
      <c r="U22" s="40"/>
      <c r="V22" s="41"/>
      <c r="W22" s="36"/>
      <c r="X22" s="42" t="s">
        <v>122</v>
      </c>
      <c r="Y22" s="42" t="s">
        <v>122</v>
      </c>
      <c r="Z22" s="42" t="s">
        <v>122</v>
      </c>
      <c r="AA22" s="42" t="s">
        <v>122</v>
      </c>
      <c r="AB22" s="43" t="str">
        <f t="shared" si="0"/>
        <v>Riesgo de Corrupcion</v>
      </c>
      <c r="AC22" s="42" t="s">
        <v>122</v>
      </c>
      <c r="AD22" s="42" t="s">
        <v>122</v>
      </c>
      <c r="AE22" s="42" t="s">
        <v>122</v>
      </c>
      <c r="AF22" s="42" t="s">
        <v>123</v>
      </c>
      <c r="AG22" s="42" t="s">
        <v>122</v>
      </c>
      <c r="AH22" s="42" t="s">
        <v>122</v>
      </c>
      <c r="AI22" s="42" t="s">
        <v>122</v>
      </c>
      <c r="AJ22" s="42" t="s">
        <v>123</v>
      </c>
      <c r="AK22" s="42" t="s">
        <v>122</v>
      </c>
      <c r="AL22" s="42" t="s">
        <v>122</v>
      </c>
      <c r="AM22" s="42" t="s">
        <v>122</v>
      </c>
      <c r="AN22" s="42" t="s">
        <v>122</v>
      </c>
      <c r="AO22" s="42" t="s">
        <v>122</v>
      </c>
      <c r="AP22" s="42" t="s">
        <v>122</v>
      </c>
      <c r="AQ22" s="42" t="s">
        <v>122</v>
      </c>
      <c r="AR22" s="42" t="s">
        <v>123</v>
      </c>
      <c r="AS22" s="42" t="s">
        <v>122</v>
      </c>
      <c r="AT22" s="42" t="s">
        <v>122</v>
      </c>
      <c r="AU22" s="42" t="s">
        <v>123</v>
      </c>
      <c r="AV22" s="44">
        <f t="shared" si="18"/>
        <v>15</v>
      </c>
      <c r="AW22" s="45">
        <f t="shared" si="12"/>
        <v>1</v>
      </c>
      <c r="AX22" s="45" t="str">
        <f>+VLOOKUP(AV22,[2]DATOS!A104:B122,2,FALSE)</f>
        <v>Catastrófico</v>
      </c>
      <c r="AY22" s="46" t="s">
        <v>142</v>
      </c>
      <c r="AZ22" s="66" t="str">
        <f>+VLOOKUP(AY22,[2]DATOS!$AT$78:$AU$82,2,FALSE)</f>
        <v>Muy baja</v>
      </c>
      <c r="BA22" s="67">
        <f>IF(AZ22=[2]DATOS!$AS$78,[2]DATOS!$AV$78,IF(AZ22=[2]DATOS!$AS$79,[2]DATOS!$AV$79,IF(AZ22=[2]DATOS!$AS$80,[2]DATOS!$AV$80,IF(AZ22=[2]DATOS!$AS$81,[2]DATOS!$AV$81,IF(AZ22=[2]DATOS!$AS$82,[2]DATOS!$AV$82)))))</f>
        <v>0.2</v>
      </c>
      <c r="BB22" s="48" t="str">
        <f t="shared" si="19"/>
        <v>Muy baja - Catastrófico</v>
      </c>
      <c r="BC22" s="45" t="e">
        <f>+VLOOKUP($BB22,[2]!Tabla10[#Data],2,FALSE)</f>
        <v>#REF!</v>
      </c>
      <c r="BD22" s="163" t="str">
        <f>+[2]PROCESOS!L66</f>
        <v>SIG-RCO-01-C1</v>
      </c>
      <c r="BE22" s="74" t="s">
        <v>243</v>
      </c>
      <c r="BF22" s="75" t="str">
        <f>INDEX([2]PROCESOS!$M$4:$M$71,MATCH(CORRUPCIÓN!BD22,[2]PROCESOS!$L$4:$L$71,0))</f>
        <v xml:space="preserve">designa  enlaces tanto del GIT de Planeación y de los procesos para la identificación, elaboración y/o modificación de los documentos y posterior revisión y aprobación de la documentación por parte del líder del proceso. </v>
      </c>
      <c r="BG22" s="74" t="s">
        <v>165</v>
      </c>
      <c r="BH22" s="76" t="str">
        <f>CONCATENATE(CORRUPCIÓN!$BE22," ",CORRUPCIÓN!$BF22," ",CORRUPCIÓN!$BG22)</f>
        <v>Director General 0015-28 designa  enlaces tanto del GIT de Planeación y de los procesos para la identificación, elaboración y/o modificación de los documentos y posterior revisión y aprobación de la documentación por parte del líder del proceso.  Cada vez que se requiere</v>
      </c>
      <c r="BI22" s="58" t="s">
        <v>244</v>
      </c>
      <c r="BJ22" s="78" t="s">
        <v>245</v>
      </c>
      <c r="BK22" s="50" t="s">
        <v>156</v>
      </c>
      <c r="BL22" s="51" t="s">
        <v>128</v>
      </c>
      <c r="BM22" s="52">
        <f t="shared" si="1"/>
        <v>15</v>
      </c>
      <c r="BN22" s="51" t="s">
        <v>129</v>
      </c>
      <c r="BO22" s="52">
        <f t="shared" si="2"/>
        <v>15</v>
      </c>
      <c r="BP22" s="51" t="s">
        <v>130</v>
      </c>
      <c r="BQ22" s="52">
        <f t="shared" si="3"/>
        <v>15</v>
      </c>
      <c r="BR22" s="51" t="s">
        <v>147</v>
      </c>
      <c r="BS22" s="52">
        <f>IF(BR22="PREVENIR",15,IF(BR22="DETECTAR",10,IF(BR22="NO ES UN CONTROL",0,"")))</f>
        <v>15</v>
      </c>
      <c r="BT22" s="51" t="s">
        <v>132</v>
      </c>
      <c r="BU22" s="52">
        <f t="shared" si="5"/>
        <v>15</v>
      </c>
      <c r="BV22" s="51" t="s">
        <v>148</v>
      </c>
      <c r="BW22" s="52">
        <f t="shared" si="25"/>
        <v>15</v>
      </c>
      <c r="BX22" s="51" t="s">
        <v>134</v>
      </c>
      <c r="BY22" s="53">
        <f t="shared" si="7"/>
        <v>10</v>
      </c>
      <c r="BZ22" s="54">
        <f t="shared" si="13"/>
        <v>100</v>
      </c>
      <c r="CA22" s="55" t="str">
        <f t="shared" si="8"/>
        <v>Fuerte</v>
      </c>
      <c r="CB22" s="51" t="s">
        <v>140</v>
      </c>
      <c r="CC22" s="55" t="str">
        <f t="shared" si="9"/>
        <v>Fuerte</v>
      </c>
      <c r="CD22" s="36">
        <f t="shared" si="17"/>
        <v>100</v>
      </c>
      <c r="CE22" s="36">
        <f t="shared" si="24"/>
        <v>100</v>
      </c>
      <c r="CF22" s="36" t="str">
        <f t="shared" si="14"/>
        <v>Fuerte</v>
      </c>
      <c r="CG22" s="36" t="str">
        <f t="shared" si="15"/>
        <v>2</v>
      </c>
      <c r="CH22" s="36" t="str">
        <f t="shared" si="20"/>
        <v>Muy baja</v>
      </c>
      <c r="CI22" s="56" t="str">
        <f t="shared" si="21"/>
        <v>Muy baja - Catastrófico</v>
      </c>
      <c r="CJ22" s="36" t="e">
        <f>+VLOOKUP(CI22,[2]!Tabla1[#All],2,FALSE)</f>
        <v>#REF!</v>
      </c>
      <c r="CK22" s="57" t="s">
        <v>246</v>
      </c>
      <c r="CL22" s="59" t="s">
        <v>247</v>
      </c>
      <c r="CM22" s="113">
        <v>45641</v>
      </c>
      <c r="CN22" s="138"/>
      <c r="CO22" s="59"/>
      <c r="CP22" s="60"/>
      <c r="CQ22" s="57"/>
      <c r="CR22" s="78"/>
      <c r="CS22" s="63"/>
    </row>
    <row r="23" spans="1:97" ht="271.5" customHeight="1" x14ac:dyDescent="0.2">
      <c r="A23" s="12"/>
      <c r="B23" s="32" t="s">
        <v>296</v>
      </c>
      <c r="C23" s="32" t="s">
        <v>248</v>
      </c>
      <c r="D23" s="74" t="s">
        <v>113</v>
      </c>
      <c r="E23" s="33" t="str">
        <f>+[2]PROCESOS!A69</f>
        <v>EC-RCO-01</v>
      </c>
      <c r="F23" s="32" t="s">
        <v>115</v>
      </c>
      <c r="G23" s="32" t="s">
        <v>186</v>
      </c>
      <c r="H23" s="65" t="str">
        <f>[2]PROCESOS!G76</f>
        <v>Evaluar la gestión institucional y la efectividad del Sistema de Control Interno de la Unidad de Planeación de Infraestructura de Transporte-UPIT, mediante ejercicios de auditoría independientes o separadas, informes de ley, asesorías para el fomento de la cultura de control interno, seguimientos y relacionamiento con entes de control de conformidad con el Plan Anual de Auditoría aprobado en el Comité Institucional de Coordinación del Sistema de Control Interno, que contribuyan al cumplimiento normativo e institucional, con un enfoque preventivo basado en riesgos a través de recomendaciones y oportunidades de mejora que faciliten la toma de decisiones por parte de la Alta Dirección en aras de contribuir al mejoramiento continuo y al cumplimiento de los objetivos institucionales.</v>
      </c>
      <c r="I23" s="33" t="str">
        <f>VLOOKUP($E23,[2]PROCESOS!$A$3:$M$71,9,FALSE)</f>
        <v>Solicitar o recibir dádivas o beneficios</v>
      </c>
      <c r="J23" s="33" t="str">
        <f>VLOOKUP($E23,[2]PROCESOS!$A$3:$M$71,10,FALSE)</f>
        <v>por alterar las evidencias o el resultado de un informe de ley, seguimiento o auditoria</v>
      </c>
      <c r="K23" s="33" t="str">
        <f>VLOOKUP($E23,[2]PROCESOS!$A$3:$M$71,11,FALSE)</f>
        <v>para beneficio propio o de un tercero</v>
      </c>
      <c r="L23" s="34" t="str">
        <f t="shared" si="26"/>
        <v>Solicitar o recibir dádivas o beneficios por alterar las evidencias o el resultado de un informe de ley, seguimiento o auditoria para beneficio propio o de un tercero</v>
      </c>
      <c r="M23" s="35"/>
      <c r="N23" s="36"/>
      <c r="O23" s="37"/>
      <c r="P23" s="38"/>
      <c r="Q23" s="39"/>
      <c r="R23" s="38"/>
      <c r="S23" s="39"/>
      <c r="T23" s="36"/>
      <c r="U23" s="40"/>
      <c r="V23" s="41"/>
      <c r="W23" s="36"/>
      <c r="X23" s="42" t="s">
        <v>122</v>
      </c>
      <c r="Y23" s="42" t="s">
        <v>122</v>
      </c>
      <c r="Z23" s="42" t="s">
        <v>122</v>
      </c>
      <c r="AA23" s="42" t="s">
        <v>122</v>
      </c>
      <c r="AB23" s="43" t="str">
        <f t="shared" si="0"/>
        <v>Riesgo de Corrupcion</v>
      </c>
      <c r="AC23" s="42" t="s">
        <v>122</v>
      </c>
      <c r="AD23" s="42" t="s">
        <v>122</v>
      </c>
      <c r="AE23" s="42" t="s">
        <v>122</v>
      </c>
      <c r="AF23" s="42" t="s">
        <v>123</v>
      </c>
      <c r="AG23" s="42" t="s">
        <v>122</v>
      </c>
      <c r="AH23" s="42" t="s">
        <v>122</v>
      </c>
      <c r="AI23" s="42" t="s">
        <v>122</v>
      </c>
      <c r="AJ23" s="42" t="s">
        <v>122</v>
      </c>
      <c r="AK23" s="42" t="s">
        <v>123</v>
      </c>
      <c r="AL23" s="42" t="s">
        <v>122</v>
      </c>
      <c r="AM23" s="42" t="s">
        <v>122</v>
      </c>
      <c r="AN23" s="42" t="s">
        <v>122</v>
      </c>
      <c r="AO23" s="42" t="s">
        <v>122</v>
      </c>
      <c r="AP23" s="42" t="s">
        <v>123</v>
      </c>
      <c r="AQ23" s="42" t="s">
        <v>123</v>
      </c>
      <c r="AR23" s="42" t="s">
        <v>123</v>
      </c>
      <c r="AS23" s="42" t="s">
        <v>123</v>
      </c>
      <c r="AT23" s="42" t="s">
        <v>123</v>
      </c>
      <c r="AU23" s="42" t="s">
        <v>123</v>
      </c>
      <c r="AV23" s="44">
        <f t="shared" si="18"/>
        <v>11</v>
      </c>
      <c r="AW23" s="45">
        <f t="shared" si="12"/>
        <v>0.57999999999999996</v>
      </c>
      <c r="AX23" s="45" t="str">
        <f>+VLOOKUP(AV23,[2]DATOS!A104:B122,2,FALSE)</f>
        <v>Mayor</v>
      </c>
      <c r="AY23" s="46" t="s">
        <v>142</v>
      </c>
      <c r="AZ23" s="66" t="str">
        <f>+VLOOKUP(AY23,[2]DATOS!$AT$78:$AU$82,2,FALSE)</f>
        <v>Muy baja</v>
      </c>
      <c r="BA23" s="67">
        <f>IF(AZ23=[2]DATOS!$AS$78,[2]DATOS!$AV$78,IF(AZ23=[2]DATOS!$AS$79,[2]DATOS!$AV$79,IF(AZ23=[2]DATOS!$AS$80,[2]DATOS!$AV$80,IF(AZ23=[2]DATOS!$AS$81,[2]DATOS!$AV$81,IF(AZ23=[2]DATOS!$AS$82,[2]DATOS!$AV$82)))))</f>
        <v>0.2</v>
      </c>
      <c r="BB23" s="48" t="str">
        <f t="shared" si="19"/>
        <v>Muy baja - Mayor</v>
      </c>
      <c r="BC23" s="45" t="e">
        <f>+VLOOKUP($BB23,[2]!Tabla10[#Data],2,FALSE)</f>
        <v>#REF!</v>
      </c>
      <c r="BD23" s="163" t="str">
        <f>+[2]PROCESOS!L69</f>
        <v>EC-RCO-O1-C1</v>
      </c>
      <c r="BE23" s="74" t="s">
        <v>249</v>
      </c>
      <c r="BF23" s="75" t="s">
        <v>250</v>
      </c>
      <c r="BG23" s="74" t="s">
        <v>251</v>
      </c>
      <c r="BH23" s="76" t="str">
        <f>CONCATENATE(CORRUPCIÓN!$BE23," ",CORRUPCIÓN!$BG23," ",CORRUPCIÓN!$BF23)</f>
        <v>El Asesor de Control Interno cada vez realiza revisión previa a la socialización y publicación de los informes de ley, seguimientos y auditorias del Plan Anual de Auditoría, cada vez que se requiera , con el fin de verificar que la información presentada sea coherente y los resultados de la evaluación independiente muestren la realidad institucional debido a la ética y objetividad del equipo de auditores. En caso de que se detecte una actividad irregular de alteración de evidencias o el resultado de un informe de ley, seguimiento o auditoría realizada por el equipo de auditores se procede a informar la situación presentada al Comité Institucional de Coordinación del Sistema de Control Interno, realizar la denuncia a las instancias correspondientes y presentar el resultado de forma correcta. Como evidencia queda el acuerdo de confidencialidad y compromiso del auditor firmado por cada uno de los integrantes de Control Interno y correo de revisión y aprobación de los informes, seguimientos y auditorias. ​</v>
      </c>
      <c r="BI23" s="120" t="s">
        <v>252</v>
      </c>
      <c r="BJ23" s="120" t="s">
        <v>253</v>
      </c>
      <c r="BK23" s="50" t="s">
        <v>156</v>
      </c>
      <c r="BL23" s="51" t="s">
        <v>128</v>
      </c>
      <c r="BM23" s="52">
        <f t="shared" si="1"/>
        <v>15</v>
      </c>
      <c r="BN23" s="51" t="s">
        <v>129</v>
      </c>
      <c r="BO23" s="52">
        <f t="shared" si="2"/>
        <v>15</v>
      </c>
      <c r="BP23" s="51" t="s">
        <v>130</v>
      </c>
      <c r="BQ23" s="52">
        <f t="shared" si="3"/>
        <v>15</v>
      </c>
      <c r="BR23" s="51" t="s">
        <v>147</v>
      </c>
      <c r="BS23" s="52">
        <f>IF(BR23="PREVENIR",15,IF(BR23="DETECTAR",10,IF(BR23="NO ES UN CONTROL",0,"")))</f>
        <v>15</v>
      </c>
      <c r="BT23" s="51" t="s">
        <v>132</v>
      </c>
      <c r="BU23" s="52">
        <f t="shared" si="5"/>
        <v>15</v>
      </c>
      <c r="BV23" s="51" t="s">
        <v>202</v>
      </c>
      <c r="BW23" s="52">
        <f t="shared" si="25"/>
        <v>15</v>
      </c>
      <c r="BX23" s="51" t="s">
        <v>134</v>
      </c>
      <c r="BY23" s="53">
        <f t="shared" si="7"/>
        <v>10</v>
      </c>
      <c r="BZ23" s="54">
        <f t="shared" si="13"/>
        <v>100</v>
      </c>
      <c r="CA23" s="55" t="str">
        <f t="shared" si="8"/>
        <v>Fuerte</v>
      </c>
      <c r="CB23" s="51" t="s">
        <v>140</v>
      </c>
      <c r="CC23" s="55" t="str">
        <f t="shared" si="9"/>
        <v>Fuerte</v>
      </c>
      <c r="CD23" s="36">
        <f t="shared" si="17"/>
        <v>100</v>
      </c>
      <c r="CE23" s="36">
        <f t="shared" si="24"/>
        <v>100</v>
      </c>
      <c r="CF23" s="36" t="str">
        <f t="shared" si="14"/>
        <v>Fuerte</v>
      </c>
      <c r="CG23" s="36" t="str">
        <f t="shared" si="15"/>
        <v>2</v>
      </c>
      <c r="CH23" s="36" t="str">
        <f t="shared" si="20"/>
        <v>Muy baja</v>
      </c>
      <c r="CI23" s="56" t="str">
        <f t="shared" si="21"/>
        <v>Muy baja - Mayor</v>
      </c>
      <c r="CJ23" s="36" t="e">
        <f>+VLOOKUP(CI23,[2]!Tabla1[#All],2,FALSE)</f>
        <v>#REF!</v>
      </c>
      <c r="CK23" s="139" t="s">
        <v>254</v>
      </c>
      <c r="CL23" s="120" t="s">
        <v>255</v>
      </c>
      <c r="CM23" s="120" t="s">
        <v>256</v>
      </c>
      <c r="CN23" s="120"/>
      <c r="CO23" s="120"/>
      <c r="CP23" s="60"/>
      <c r="CQ23" s="57"/>
      <c r="CR23" s="140"/>
      <c r="CS23" s="63"/>
    </row>
    <row r="24" spans="1:97" ht="117" customHeight="1" x14ac:dyDescent="0.2">
      <c r="A24" s="12"/>
      <c r="B24" s="216" t="s">
        <v>303</v>
      </c>
      <c r="C24" s="182" t="s">
        <v>257</v>
      </c>
      <c r="D24" s="252" t="s">
        <v>113</v>
      </c>
      <c r="E24" s="183" t="str">
        <f>+[2]PROCESOS!A71</f>
        <v>CID-RCO-01</v>
      </c>
      <c r="F24" s="182" t="s">
        <v>174</v>
      </c>
      <c r="G24" s="182" t="s">
        <v>116</v>
      </c>
      <c r="H24" s="184" t="str">
        <f>INDEX([2]PROCESOS!$G$10:$G$71,MATCH(CORRUPCIÓN!$C24,[2]PROCESOS!B20:$B$71,0))</f>
        <v>Planificar, gestionar, evaluar y optimizar la infraestructura tecnológica de la UPIT, mediante la implementación de productos, servicios y soluciones de tecnologías de la información y las comunicaciones, garantizando niveles apropiados de disponibilidad, confidencialidad e integridad y privacidad de la información, fortaleciendo las capacidades institucionales que cumplan estándares y buenas prácticas vigentes del sector de las TIC, para soportar eficazmente todas las operaciones institucionales, así como la atención oportuna de requerimientos e incidentes.</v>
      </c>
      <c r="I24" s="183" t="str">
        <f>VLOOKUP($E24,[2]PROCESOS!$A$3:$M$71,9,FALSE)</f>
        <v>Posibilidad de pérdida Económica y Reputacional</v>
      </c>
      <c r="J24" s="183" t="str">
        <f>VLOOKUP($E24,[2]PROCESOS!$A$3:$M$71,10,FALSE)</f>
        <v xml:space="preserve">porque los colaboradores en ejercicio de sus funciones disciplinarias, en uso de sus facultades, desatienden los principios éticos y compromisos institucionales, </v>
      </c>
      <c r="K24" s="183" t="str">
        <f>VLOOKUP($E24,[2]PROCESOS!$A$3:$M$71,11,FALSE)</f>
        <v>con el objeto de favorecer, dentro de un proceso disciplinario a las partes que participan en él.</v>
      </c>
      <c r="L24" s="187" t="str">
        <f t="shared" si="26"/>
        <v>Posibilidad de pérdida Económica y Reputacional porque los colaboradores en ejercicio de sus funciones disciplinarias, en uso de sus facultades, desatienden los principios éticos y compromisos institucionales,  con el objeto de favorecer, dentro de un proceso disciplinario a las partes que participan en él.</v>
      </c>
      <c r="M24" s="35"/>
      <c r="N24" s="36"/>
      <c r="O24" s="37"/>
      <c r="P24" s="38"/>
      <c r="Q24" s="39"/>
      <c r="R24" s="38"/>
      <c r="S24" s="39"/>
      <c r="T24" s="36"/>
      <c r="U24" s="40"/>
      <c r="V24" s="41"/>
      <c r="W24" s="36"/>
      <c r="X24" s="185" t="s">
        <v>123</v>
      </c>
      <c r="Y24" s="185" t="s">
        <v>122</v>
      </c>
      <c r="Z24" s="185" t="s">
        <v>123</v>
      </c>
      <c r="AA24" s="185" t="s">
        <v>123</v>
      </c>
      <c r="AB24" s="186" t="str">
        <f t="shared" si="0"/>
        <v>No es Riego de corrupcion</v>
      </c>
      <c r="AC24" s="185" t="s">
        <v>122</v>
      </c>
      <c r="AD24" s="185" t="s">
        <v>122</v>
      </c>
      <c r="AE24" s="185" t="s">
        <v>122</v>
      </c>
      <c r="AF24" s="185" t="s">
        <v>123</v>
      </c>
      <c r="AG24" s="185" t="s">
        <v>122</v>
      </c>
      <c r="AH24" s="185" t="s">
        <v>122</v>
      </c>
      <c r="AI24" s="185" t="s">
        <v>122</v>
      </c>
      <c r="AJ24" s="185" t="s">
        <v>122</v>
      </c>
      <c r="AK24" s="185" t="s">
        <v>123</v>
      </c>
      <c r="AL24" s="185" t="s">
        <v>122</v>
      </c>
      <c r="AM24" s="185" t="s">
        <v>122</v>
      </c>
      <c r="AN24" s="185" t="s">
        <v>122</v>
      </c>
      <c r="AO24" s="185" t="s">
        <v>122</v>
      </c>
      <c r="AP24" s="185" t="s">
        <v>122</v>
      </c>
      <c r="AQ24" s="185" t="s">
        <v>122</v>
      </c>
      <c r="AR24" s="185" t="s">
        <v>123</v>
      </c>
      <c r="AS24" s="185" t="s">
        <v>122</v>
      </c>
      <c r="AT24" s="185" t="s">
        <v>122</v>
      </c>
      <c r="AU24" s="185" t="s">
        <v>123</v>
      </c>
      <c r="AV24" s="248">
        <f>COUNTIF(AC24:AU25,"si")</f>
        <v>15</v>
      </c>
      <c r="AW24" s="193">
        <f t="shared" si="12"/>
        <v>1</v>
      </c>
      <c r="AX24" s="193" t="str">
        <f>+VLOOKUP(AV24,[2]DATOS!A104:B122,2,FALSE)</f>
        <v>Catastrófico</v>
      </c>
      <c r="AY24" s="188" t="s">
        <v>142</v>
      </c>
      <c r="AZ24" s="222" t="str">
        <f>+VLOOKUP(AY24,[2]DATOS!$AT$78:$AU$82,2,FALSE)</f>
        <v>Muy baja</v>
      </c>
      <c r="BA24" s="191">
        <f>IF(AZ24=[2]DATOS!$AS$78,[2]DATOS!$AV$78,IF(AZ24=[2]DATOS!$AS$79,[2]DATOS!$AV$79,IF(AZ24=[2]DATOS!$AS$80,[2]DATOS!$AV$80,IF(AZ24=[2]DATOS!$AS$81,[2]DATOS!$AV$81,IF(AZ24=[2]DATOS!$AS$82,[2]DATOS!$AV$82)))))</f>
        <v>0.2</v>
      </c>
      <c r="BB24" s="192" t="str">
        <f t="shared" si="19"/>
        <v>Muy baja - Catastrófico</v>
      </c>
      <c r="BC24" s="193" t="e">
        <f>+VLOOKUP(BB24,[2]!Tabla10[#Data],2,FALSE)</f>
        <v>#REF!</v>
      </c>
      <c r="BD24" s="163" t="str">
        <f>+[2]PROCESOS!L71</f>
        <v>CID-RCO-O1-C1</v>
      </c>
      <c r="BE24" s="74" t="s">
        <v>258</v>
      </c>
      <c r="BF24" s="75" t="str">
        <f>INDEX([2]PROCESOS!$M$4:$M$99,MATCH(CORRUPCIÓN!BD24,[2]PROCESOS!$L$4:$L$99,0))</f>
        <v>Realiza seguimiento de los procesos disciplinarios que se encuentran en curso, de manera mensual a través de tablero de control que contiene los términos de cada proceso y las actuaciones disciplinarias que son fundamento para la toma de decisiones, con el fin de asegurar que la investigación disciplinaria sea gestionada de manera eficaz, transparente y en cumplimiento de la normatividad vigente. En caso de que se detecte una conducta irregular, se reportarán las alertas correspondientes y se iniciarán las acciones a que haya lugar para definir la responsabilidad del funcionario competente.</v>
      </c>
      <c r="BG24" s="74" t="s">
        <v>153</v>
      </c>
      <c r="BH24" s="76" t="str">
        <f>CONCATENATE(CORRUPCIÓN!$BE24," ",CORRUPCIÓN!$BF24," ",CORRUPCIÓN!$BG24)</f>
        <v>Secretario General 0037-23 Realiza seguimiento de los procesos disciplinarios que se encuentran en curso, de manera mensual a través de tablero de control que contiene los términos de cada proceso y las actuaciones disciplinarias que son fundamento para la toma de decisiones, con el fin de asegurar que la investigación disciplinaria sea gestionada de manera eficaz, transparente y en cumplimiento de la normatividad vigente. En caso de que se detecte una conducta irregular, se reportarán las alertas correspondientes y se iniciarán las acciones a que haya lugar para definir la responsabilidad del funcionario competente. Mensual</v>
      </c>
      <c r="BI24" s="58" t="s">
        <v>259</v>
      </c>
      <c r="BJ24" s="59" t="s">
        <v>260</v>
      </c>
      <c r="BK24" s="50" t="s">
        <v>156</v>
      </c>
      <c r="BL24" s="51" t="s">
        <v>128</v>
      </c>
      <c r="BM24" s="52">
        <f t="shared" si="1"/>
        <v>15</v>
      </c>
      <c r="BN24" s="51" t="s">
        <v>129</v>
      </c>
      <c r="BO24" s="52">
        <f t="shared" si="2"/>
        <v>15</v>
      </c>
      <c r="BP24" s="51" t="s">
        <v>130</v>
      </c>
      <c r="BQ24" s="52">
        <f t="shared" si="3"/>
        <v>15</v>
      </c>
      <c r="BR24" s="51" t="s">
        <v>147</v>
      </c>
      <c r="BS24" s="52">
        <f t="shared" ref="BS24:BS25" si="27">IF(BR24="PREVENIR",15,IF(BR24="DETECTAR",10,IF(BR24="NO ES UN CONTROL",0,"")))</f>
        <v>15</v>
      </c>
      <c r="BT24" s="51" t="s">
        <v>132</v>
      </c>
      <c r="BU24" s="52">
        <f t="shared" si="5"/>
        <v>15</v>
      </c>
      <c r="BV24" s="51" t="s">
        <v>148</v>
      </c>
      <c r="BW24" s="52">
        <f t="shared" si="25"/>
        <v>15</v>
      </c>
      <c r="BX24" s="51" t="s">
        <v>134</v>
      </c>
      <c r="BY24" s="53">
        <f t="shared" si="7"/>
        <v>10</v>
      </c>
      <c r="BZ24" s="54">
        <f t="shared" si="13"/>
        <v>100</v>
      </c>
      <c r="CA24" s="55" t="str">
        <f>IF(BZ24&lt;86,"Debil",IF(BZ24&lt;96,"Moderado",IF(BZ24&lt;101,"Fuerte","")))</f>
        <v>Fuerte</v>
      </c>
      <c r="CB24" s="51" t="s">
        <v>140</v>
      </c>
      <c r="CC24" s="55" t="str">
        <f t="shared" si="9"/>
        <v>Fuerte</v>
      </c>
      <c r="CD24" s="36">
        <f t="shared" si="17"/>
        <v>100</v>
      </c>
      <c r="CE24" s="36">
        <f t="shared" si="24"/>
        <v>100</v>
      </c>
      <c r="CF24" s="36" t="str">
        <f t="shared" si="14"/>
        <v>Fuerte</v>
      </c>
      <c r="CG24" s="194" t="str">
        <f t="shared" si="15"/>
        <v>2</v>
      </c>
      <c r="CH24" s="194" t="str">
        <f t="shared" si="20"/>
        <v>Muy baja</v>
      </c>
      <c r="CI24" s="203" t="str">
        <f t="shared" si="21"/>
        <v>Muy baja - Catastrófico</v>
      </c>
      <c r="CJ24" s="194" t="e">
        <f>+VLOOKUP(CI24,[2]!Tabla1[#All],2,FALSE)</f>
        <v>#REF!</v>
      </c>
      <c r="CK24" s="57" t="s">
        <v>261</v>
      </c>
      <c r="CL24" s="124" t="s">
        <v>111</v>
      </c>
      <c r="CM24" s="113">
        <v>45657</v>
      </c>
      <c r="CN24" s="59"/>
      <c r="CO24" s="59"/>
      <c r="CP24" s="60"/>
      <c r="CQ24" s="61"/>
      <c r="CR24" s="78"/>
      <c r="CS24" s="63"/>
    </row>
    <row r="25" spans="1:97" ht="117" customHeight="1" x14ac:dyDescent="0.2">
      <c r="A25" s="12"/>
      <c r="B25" s="218"/>
      <c r="C25" s="182"/>
      <c r="D25" s="252"/>
      <c r="E25" s="183"/>
      <c r="F25" s="182"/>
      <c r="G25" s="182"/>
      <c r="H25" s="184"/>
      <c r="I25" s="183"/>
      <c r="J25" s="183"/>
      <c r="K25" s="183"/>
      <c r="L25" s="187"/>
      <c r="M25" s="35"/>
      <c r="N25" s="36"/>
      <c r="O25" s="37"/>
      <c r="P25" s="38"/>
      <c r="Q25" s="39"/>
      <c r="R25" s="38"/>
      <c r="S25" s="39"/>
      <c r="T25" s="36"/>
      <c r="U25" s="40"/>
      <c r="V25" s="41"/>
      <c r="W25" s="36"/>
      <c r="X25" s="185"/>
      <c r="Y25" s="185"/>
      <c r="Z25" s="185"/>
      <c r="AA25" s="185"/>
      <c r="AB25" s="186"/>
      <c r="AC25" s="185"/>
      <c r="AD25" s="185"/>
      <c r="AE25" s="185"/>
      <c r="AF25" s="185"/>
      <c r="AG25" s="185"/>
      <c r="AH25" s="185"/>
      <c r="AI25" s="185"/>
      <c r="AJ25" s="185"/>
      <c r="AK25" s="185"/>
      <c r="AL25" s="185"/>
      <c r="AM25" s="185"/>
      <c r="AN25" s="185"/>
      <c r="AO25" s="185"/>
      <c r="AP25" s="185"/>
      <c r="AQ25" s="185"/>
      <c r="AR25" s="185"/>
      <c r="AS25" s="185"/>
      <c r="AT25" s="185"/>
      <c r="AU25" s="185"/>
      <c r="AV25" s="248"/>
      <c r="AW25" s="193"/>
      <c r="AX25" s="193"/>
      <c r="AY25" s="188"/>
      <c r="AZ25" s="222"/>
      <c r="BA25" s="191"/>
      <c r="BB25" s="192"/>
      <c r="BC25" s="193"/>
      <c r="BD25" s="163" t="str">
        <f>+[2]PROCESOS!L72</f>
        <v>CID-RCO-O1-C2</v>
      </c>
      <c r="BE25" s="74" t="s">
        <v>258</v>
      </c>
      <c r="BF25" s="75" t="str">
        <f>INDEX([2]PROCESOS!$M$4:$M$99,MATCH(CORRUPCIÓN!BD25,[2]PROCESOS!$L$4:$L99,0))</f>
        <v>Da cumplimiento a la Ley 1952 de 2019 y en ese sentido, notifica de manera formal a la Procuraduría General de la Nación de la actuación disciplinaria que da apertura al proceso, mediante oficio, cada vez que se requiere, con el propósito de garantizar la legalidad, la transparencia y el cumplimiento de los derechos fundamentales en el proceso disciplinario, así como el ejercicio del poder preferente. En caso de que se detecte una conducta irregular, se reportarán las alertas correspondientes y se iniciarán las acciones a que haya lugar para definir la responsabilidad del funcionario competente.</v>
      </c>
      <c r="BG25" s="74" t="s">
        <v>211</v>
      </c>
      <c r="BH25" s="76" t="str">
        <f>CONCATENATE(CORRUPCIÓN!$BE25," ",CORRUPCIÓN!$BF25," ",CORRUPCIÓN!$BG25)</f>
        <v>Secretario General 0037-23 Da cumplimiento a la Ley 1952 de 2019 y en ese sentido, notifica de manera formal a la Procuraduría General de la Nación de la actuación disciplinaria que da apertura al proceso, mediante oficio, cada vez que se requiere, con el propósito de garantizar la legalidad, la transparencia y el cumplimiento de los derechos fundamentales en el proceso disciplinario, así como el ejercicio del poder preferente. En caso de que se detecte una conducta irregular, se reportarán las alertas correspondientes y se iniciarán las acciones a que haya lugar para definir la responsabilidad del funcionario competente. cada vez que se requiere</v>
      </c>
      <c r="BI25" s="59" t="s">
        <v>262</v>
      </c>
      <c r="BJ25" s="59" t="s">
        <v>262</v>
      </c>
      <c r="BK25" s="50" t="s">
        <v>156</v>
      </c>
      <c r="BL25" s="51" t="s">
        <v>128</v>
      </c>
      <c r="BM25" s="52">
        <f t="shared" si="1"/>
        <v>15</v>
      </c>
      <c r="BN25" s="51" t="s">
        <v>263</v>
      </c>
      <c r="BO25" s="52">
        <f t="shared" si="2"/>
        <v>0</v>
      </c>
      <c r="BP25" s="51" t="s">
        <v>264</v>
      </c>
      <c r="BQ25" s="52">
        <f t="shared" si="3"/>
        <v>0</v>
      </c>
      <c r="BR25" s="51" t="s">
        <v>147</v>
      </c>
      <c r="BS25" s="52">
        <f t="shared" si="27"/>
        <v>15</v>
      </c>
      <c r="BT25" s="51" t="s">
        <v>132</v>
      </c>
      <c r="BU25" s="52">
        <f t="shared" si="5"/>
        <v>15</v>
      </c>
      <c r="BV25" s="51" t="s">
        <v>202</v>
      </c>
      <c r="BW25" s="52">
        <f t="shared" si="25"/>
        <v>15</v>
      </c>
      <c r="BX25" s="51" t="s">
        <v>134</v>
      </c>
      <c r="BY25" s="53">
        <f t="shared" si="7"/>
        <v>10</v>
      </c>
      <c r="BZ25" s="54">
        <f t="shared" si="13"/>
        <v>70</v>
      </c>
      <c r="CA25" s="55" t="str">
        <f t="shared" si="8"/>
        <v>Debil</v>
      </c>
      <c r="CB25" s="51" t="s">
        <v>140</v>
      </c>
      <c r="CC25" s="55" t="str">
        <f t="shared" si="9"/>
        <v>Moderado</v>
      </c>
      <c r="CD25" s="36">
        <f t="shared" si="17"/>
        <v>50</v>
      </c>
      <c r="CE25" s="36">
        <f t="shared" si="24"/>
        <v>50</v>
      </c>
      <c r="CF25" s="36" t="str">
        <f t="shared" si="14"/>
        <v>Moderado</v>
      </c>
      <c r="CG25" s="194"/>
      <c r="CH25" s="194"/>
      <c r="CI25" s="203"/>
      <c r="CJ25" s="194"/>
      <c r="CK25" s="57" t="s">
        <v>265</v>
      </c>
      <c r="CL25" s="59" t="s">
        <v>111</v>
      </c>
      <c r="CM25" s="113">
        <v>45657</v>
      </c>
      <c r="CN25" s="59"/>
      <c r="CO25" s="59"/>
      <c r="CP25" s="60"/>
      <c r="CQ25" s="61"/>
      <c r="CR25" s="78"/>
      <c r="CS25" s="63"/>
    </row>
    <row r="26" spans="1:97" ht="150" customHeight="1" x14ac:dyDescent="0.2">
      <c r="A26" s="12"/>
      <c r="B26" s="32" t="s">
        <v>304</v>
      </c>
      <c r="C26" s="32" t="s">
        <v>266</v>
      </c>
      <c r="D26" s="74" t="s">
        <v>113</v>
      </c>
      <c r="E26" s="33" t="str">
        <f>+[2]PROCESOS!A73</f>
        <v>GF-RCO-01</v>
      </c>
      <c r="F26" s="32" t="s">
        <v>115</v>
      </c>
      <c r="G26" s="32" t="s">
        <v>116</v>
      </c>
      <c r="H26" s="65" t="str">
        <f>INDEX([2]PROCESOS!$G$5:$G$75,MATCH(CORRUPCIÓN!$C26,[2]PROCESOS!B5:$B$75,0))</f>
        <v>Administrar, registrar y controlar las operaciones relacionadas con la ejecución del presupuesto aprobado y/o asignado a la Entidad, garantizando el registro y el pago y/o erogaciones de las obligaciones mediante el cumplimiento de la normatividad tributaria, contable y de pagaduría, generando los estados financieros de la UPIT, con el fin de dar a conocer en forma oportuna y veraz, el estado financiero, presupuestal y contable de la entidad, conforme a la normatividad vigente</v>
      </c>
      <c r="I26" s="33" t="str">
        <f>+[2]PROCESOS!I73</f>
        <v>Manejo inadecuado del presupuesto</v>
      </c>
      <c r="J26" s="33" t="str">
        <f>+[2]PROCESOS!J73</f>
        <v xml:space="preserve">para adulterar y/o cambiar información en la cadena presupuestal </v>
      </c>
      <c r="K26" s="33" t="str">
        <f>+[2]PROCESOS!K73</f>
        <v>en beneficio propio o de terceros</v>
      </c>
      <c r="L26" s="141" t="str">
        <f t="shared" si="26"/>
        <v>Manejo inadecuado del presupuesto para adulterar y/o cambiar información en la cadena presupuestal  en beneficio propio o de terceros</v>
      </c>
      <c r="M26" s="84"/>
      <c r="N26" s="84"/>
      <c r="O26" s="84"/>
      <c r="P26" s="84"/>
      <c r="Q26" s="84"/>
      <c r="R26" s="84"/>
      <c r="S26" s="84"/>
      <c r="T26" s="84"/>
      <c r="U26" s="84"/>
      <c r="V26" s="84"/>
      <c r="W26" s="84"/>
      <c r="X26" s="42" t="s">
        <v>122</v>
      </c>
      <c r="Y26" s="42" t="s">
        <v>122</v>
      </c>
      <c r="Z26" s="42" t="s">
        <v>122</v>
      </c>
      <c r="AA26" s="42" t="s">
        <v>122</v>
      </c>
      <c r="AB26" s="43" t="str">
        <f t="shared" si="0"/>
        <v>Riesgo de Corrupcion</v>
      </c>
      <c r="AC26" s="42" t="s">
        <v>122</v>
      </c>
      <c r="AD26" s="42" t="s">
        <v>122</v>
      </c>
      <c r="AE26" s="42" t="s">
        <v>122</v>
      </c>
      <c r="AF26" s="42" t="s">
        <v>122</v>
      </c>
      <c r="AG26" s="42" t="s">
        <v>122</v>
      </c>
      <c r="AH26" s="42" t="s">
        <v>122</v>
      </c>
      <c r="AI26" s="42" t="s">
        <v>122</v>
      </c>
      <c r="AJ26" s="42" t="s">
        <v>122</v>
      </c>
      <c r="AK26" s="42" t="s">
        <v>122</v>
      </c>
      <c r="AL26" s="42" t="s">
        <v>122</v>
      </c>
      <c r="AM26" s="42" t="s">
        <v>122</v>
      </c>
      <c r="AN26" s="42" t="s">
        <v>122</v>
      </c>
      <c r="AO26" s="42" t="s">
        <v>122</v>
      </c>
      <c r="AP26" s="42" t="s">
        <v>122</v>
      </c>
      <c r="AQ26" s="42" t="s">
        <v>122</v>
      </c>
      <c r="AR26" s="42" t="s">
        <v>123</v>
      </c>
      <c r="AS26" s="42" t="s">
        <v>123</v>
      </c>
      <c r="AT26" s="42" t="s">
        <v>123</v>
      </c>
      <c r="AU26" s="42" t="s">
        <v>123</v>
      </c>
      <c r="AV26" s="44">
        <f t="shared" ref="AV26" si="28">COUNTIF(AC26:AU26,"si")</f>
        <v>15</v>
      </c>
      <c r="AW26" s="45">
        <f>IFERROR(IF($AV26&gt;11,100%,IF($AV26&lt;5,26%,IF(11&lt;$AV26&gt;=5,58%)))," ")</f>
        <v>1</v>
      </c>
      <c r="AX26" s="45" t="str">
        <f>+VLOOKUP(AV26,[2]DATOS!A104:B122,2,FALSE)</f>
        <v>Catastrófico</v>
      </c>
      <c r="AY26" s="46" t="s">
        <v>142</v>
      </c>
      <c r="AZ26" s="66" t="str">
        <f>+VLOOKUP(AY26,[2]DATOS!$AT$78:$AU$82,2,FALSE)</f>
        <v>Muy baja</v>
      </c>
      <c r="BA26" s="47">
        <f>IF(AZ26=[2]DATOS!$AS$78,[2]DATOS!$AV$78,IF(AZ26=[2]DATOS!$AS$79,[2]DATOS!$AV$79,IF(AZ26=[2]DATOS!$AS$80,[2]DATOS!$AV$80,IF(AZ26=[2]DATOS!$AS$81,[2]DATOS!$AV$81,IF(AZ26=[2]DATOS!$AS$82,[2]DATOS!$AV$82)))))</f>
        <v>0.2</v>
      </c>
      <c r="BB26" s="48" t="str">
        <f>+CONCATENATE(AZ26," - ",AX26)</f>
        <v>Muy baja - Catastrófico</v>
      </c>
      <c r="BC26" s="45" t="e">
        <f>+VLOOKUP(BB26,[2]!Tabla10[#Data],2,FALSE)</f>
        <v>#REF!</v>
      </c>
      <c r="BD26" s="163" t="str">
        <f>+[2]PROCESOS!L73</f>
        <v>GF-RCO-O1-C1</v>
      </c>
      <c r="BE26" s="74" t="s">
        <v>267</v>
      </c>
      <c r="BF26" s="75" t="s">
        <v>268</v>
      </c>
      <c r="BG26" s="74" t="s">
        <v>269</v>
      </c>
      <c r="BH26" s="76" t="str">
        <f>CONCATENATE(CORRUPCIÓN!$BE26," ",CORRUPCIÓN!$BG26," ",CORRUPCIÓN!$BF26)</f>
        <v>El coordinador del Grupo Interno de Trabajo Financiero de manera permanente otorga permisos y perfiles en el SIIF Nación a los profesionales y contratistas designados por la entidad, para adelantar los registros y pagos financieros. Con el fin de verificar que las actividades desarrolladas por los profesionales y contratistas se ajusten a las políticas de gestión y trámites presupuestales así como la normatividad vigente. En caso de que se detecte una actividad irregular realizada por el profesional y contratista en el SIIF Nación se procede a realizar el ajuste y novedad en el sistema. Como evidencia queda el registro y transacción en el SIIF realizado con el token.​
​</v>
      </c>
      <c r="BI26" s="58" t="s">
        <v>270</v>
      </c>
      <c r="BJ26" s="58" t="s">
        <v>271</v>
      </c>
      <c r="BK26" s="50" t="s">
        <v>156</v>
      </c>
      <c r="BL26" s="51" t="s">
        <v>128</v>
      </c>
      <c r="BM26" s="52">
        <f t="shared" si="1"/>
        <v>15</v>
      </c>
      <c r="BN26" s="51" t="s">
        <v>129</v>
      </c>
      <c r="BO26" s="52">
        <f t="shared" si="2"/>
        <v>15</v>
      </c>
      <c r="BP26" s="51" t="s">
        <v>130</v>
      </c>
      <c r="BQ26" s="52">
        <f t="shared" si="3"/>
        <v>15</v>
      </c>
      <c r="BR26" s="51" t="s">
        <v>147</v>
      </c>
      <c r="BS26" s="52">
        <v>15</v>
      </c>
      <c r="BT26" s="51" t="s">
        <v>132</v>
      </c>
      <c r="BU26" s="52">
        <f t="shared" si="5"/>
        <v>15</v>
      </c>
      <c r="BV26" s="51" t="s">
        <v>202</v>
      </c>
      <c r="BW26" s="52">
        <f t="shared" si="25"/>
        <v>15</v>
      </c>
      <c r="BX26" s="51" t="s">
        <v>134</v>
      </c>
      <c r="BY26" s="53">
        <f t="shared" si="7"/>
        <v>10</v>
      </c>
      <c r="BZ26" s="54">
        <f t="shared" si="13"/>
        <v>100</v>
      </c>
      <c r="CA26" s="55" t="str">
        <f t="shared" si="8"/>
        <v>Fuerte</v>
      </c>
      <c r="CB26" s="51" t="s">
        <v>140</v>
      </c>
      <c r="CC26" s="55" t="str">
        <f t="shared" si="9"/>
        <v>Fuerte</v>
      </c>
      <c r="CD26" s="36">
        <f t="shared" si="17"/>
        <v>100</v>
      </c>
      <c r="CE26" s="36">
        <f t="shared" si="24"/>
        <v>100</v>
      </c>
      <c r="CF26" s="36" t="str">
        <f t="shared" si="14"/>
        <v>Fuerte</v>
      </c>
      <c r="CG26" s="36" t="str">
        <f t="shared" si="15"/>
        <v>2</v>
      </c>
      <c r="CH26" s="36" t="str">
        <f>IF(AND(AZ26="MUY BAJA",CG26=2),"MUY BAJA",IF(AND(AZ26="BAJA",CG26=2),"MUY BAJA",IF(AND(AZ26="MEDIA",CG26=2),"MUY BAJA",IF(AND(AZ26="ALTA",CG26=2),"BAJA",IF(AND(AZ26="MUY ALTA",CG26=2),"MEDIA",IF(AND(AZ26="MUY BAJA",CG26=1),"MUY BAJA",IF(AND(AZ26="BAJA",CG26=1),"MUY BAJA",IF(AND(AZ26="MEDIA",CG26=1),"BAJA",IF(AND(AZ26="ALTA",CG26=1),"MEDIA",IF(AND(AZ26="MUY ALTA",CG26=1),"ALTA",AZ26))))))))))</f>
        <v>Muy baja</v>
      </c>
      <c r="CI26" s="56" t="str">
        <f>+CONCATENATE(CH26," - ",AX26)</f>
        <v>Muy baja - Catastrófico</v>
      </c>
      <c r="CJ26" s="36" t="e">
        <f>+VLOOKUP(CI26,[2]!Tabla1[#All],2,FALSE)</f>
        <v>#REF!</v>
      </c>
      <c r="CK26" s="61" t="s">
        <v>272</v>
      </c>
      <c r="CL26" s="61" t="s">
        <v>272</v>
      </c>
      <c r="CM26" s="61" t="s">
        <v>272</v>
      </c>
      <c r="CN26" s="72"/>
      <c r="CO26" s="120"/>
      <c r="CP26" s="60"/>
      <c r="CQ26" s="61"/>
      <c r="CR26" s="142"/>
      <c r="CS26" s="63"/>
    </row>
    <row r="27" spans="1:97" ht="117" customHeight="1" x14ac:dyDescent="0.2">
      <c r="A27" s="12"/>
      <c r="B27" s="73" t="s">
        <v>305</v>
      </c>
      <c r="C27" s="73" t="s">
        <v>273</v>
      </c>
      <c r="D27" s="256" t="s">
        <v>113</v>
      </c>
      <c r="E27" s="116" t="str">
        <f>+[2]PROCESOS!A51</f>
        <v>GA-RCO-01</v>
      </c>
      <c r="F27" s="32" t="s">
        <v>115</v>
      </c>
      <c r="G27" s="32" t="s">
        <v>116</v>
      </c>
      <c r="H27" s="65" t="str">
        <f>INDEX([2]PROCESOS!$G$5:$G$75,MATCH(CORRUPCIÓN!$C27,[2]PROCESOS!B5:$B$75,0))</f>
        <v>Gestionar y administrar los servicios, bienes muebles e inmuebles y transporte de la Unidad de Planeación de Infraestructura de Transporte garantizando su mantenimiento y custodia contribuyendo en la eficiencia y sostenibilidad de los recursos.</v>
      </c>
      <c r="I27" s="33" t="s">
        <v>274</v>
      </c>
      <c r="J27" s="33" t="s">
        <v>275</v>
      </c>
      <c r="K27" s="33" t="s">
        <v>276</v>
      </c>
      <c r="L27" s="141" t="s">
        <v>277</v>
      </c>
      <c r="M27" s="143" t="s">
        <v>122</v>
      </c>
      <c r="N27" s="143" t="s">
        <v>122</v>
      </c>
      <c r="O27" s="143" t="s">
        <v>122</v>
      </c>
      <c r="P27" s="143" t="s">
        <v>122</v>
      </c>
      <c r="Q27" s="43" t="s">
        <v>278</v>
      </c>
      <c r="R27" s="143" t="s">
        <v>122</v>
      </c>
      <c r="S27" s="143" t="s">
        <v>123</v>
      </c>
      <c r="T27" s="143" t="s">
        <v>123</v>
      </c>
      <c r="U27" s="143" t="s">
        <v>123</v>
      </c>
      <c r="V27" s="143" t="s">
        <v>123</v>
      </c>
      <c r="W27" s="143" t="s">
        <v>122</v>
      </c>
      <c r="X27" s="42" t="s">
        <v>122</v>
      </c>
      <c r="Y27" s="42" t="s">
        <v>122</v>
      </c>
      <c r="Z27" s="42" t="s">
        <v>122</v>
      </c>
      <c r="AA27" s="42" t="s">
        <v>122</v>
      </c>
      <c r="AB27" s="43" t="str">
        <f t="shared" si="0"/>
        <v>Riesgo de Corrupcion</v>
      </c>
      <c r="AC27" s="117" t="s">
        <v>122</v>
      </c>
      <c r="AD27" s="117" t="s">
        <v>123</v>
      </c>
      <c r="AE27" s="117" t="s">
        <v>123</v>
      </c>
      <c r="AF27" s="117" t="s">
        <v>123</v>
      </c>
      <c r="AG27" s="117" t="s">
        <v>123</v>
      </c>
      <c r="AH27" s="117" t="s">
        <v>122</v>
      </c>
      <c r="AI27" s="117" t="s">
        <v>122</v>
      </c>
      <c r="AJ27" s="117" t="s">
        <v>122</v>
      </c>
      <c r="AK27" s="117" t="s">
        <v>122</v>
      </c>
      <c r="AL27" s="117" t="s">
        <v>122</v>
      </c>
      <c r="AM27" s="117" t="s">
        <v>122</v>
      </c>
      <c r="AN27" s="117" t="s">
        <v>122</v>
      </c>
      <c r="AO27" s="117" t="s">
        <v>122</v>
      </c>
      <c r="AP27" s="117" t="s">
        <v>122</v>
      </c>
      <c r="AQ27" s="117" t="s">
        <v>122</v>
      </c>
      <c r="AR27" s="117" t="s">
        <v>122</v>
      </c>
      <c r="AS27" s="117" t="s">
        <v>122</v>
      </c>
      <c r="AT27" s="117" t="s">
        <v>122</v>
      </c>
      <c r="AU27" s="117" t="s">
        <v>122</v>
      </c>
      <c r="AV27" s="118">
        <f>COUNTIF(AC27:AU27,"si")</f>
        <v>15</v>
      </c>
      <c r="AW27" s="144">
        <v>1</v>
      </c>
      <c r="AX27" s="144" t="str">
        <f>+VLOOKUP(AV27,[2]DATOS!A105:B123,2,FALSE)</f>
        <v>Catastrófico</v>
      </c>
      <c r="AY27" s="119" t="s">
        <v>142</v>
      </c>
      <c r="AZ27" s="66" t="str">
        <f>+VLOOKUP(AY27,[2]DATOS!$AT$78:$AU$82,2,FALSE)</f>
        <v>Muy baja</v>
      </c>
      <c r="BA27" s="47">
        <f>IF(AZ27=[2]DATOS!$AS$78,[2]DATOS!$AV$78,IF(AZ27=[2]DATOS!$AS$79,[2]DATOS!$AV$79,IF(AZ27=[2]DATOS!$AS$80,[2]DATOS!$AV$80,IF(AZ27=[2]DATOS!$AS$81,[2]DATOS!$AV$81,IF(AZ27=[2]DATOS!$AS$82,[2]DATOS!$AV$82)))))</f>
        <v>0.2</v>
      </c>
      <c r="BB27" s="48" t="str">
        <f>+CONCATENATE(AZ27," - ",AX27)</f>
        <v>Muy baja - Catastrófico</v>
      </c>
      <c r="BC27" s="45" t="e">
        <f>+VLOOKUP(BB27,[2]!Tabla10[#Data],2,FALSE)</f>
        <v>#REF!</v>
      </c>
      <c r="BD27" s="163" t="str">
        <f>+[2]PROCESOS!L51</f>
        <v>GA-RCO-O1-C1</v>
      </c>
      <c r="BE27" s="74" t="s">
        <v>243</v>
      </c>
      <c r="BF27" s="75" t="s">
        <v>279</v>
      </c>
      <c r="BG27" s="74" t="s">
        <v>165</v>
      </c>
      <c r="BH27" s="76" t="s">
        <v>280</v>
      </c>
      <c r="BI27" s="58" t="s">
        <v>281</v>
      </c>
      <c r="BJ27" s="58" t="s">
        <v>282</v>
      </c>
      <c r="BK27" s="50" t="s">
        <v>156</v>
      </c>
      <c r="BL27" s="51" t="s">
        <v>128</v>
      </c>
      <c r="BM27" s="52">
        <f t="shared" si="1"/>
        <v>15</v>
      </c>
      <c r="BN27" s="51" t="s">
        <v>129</v>
      </c>
      <c r="BO27" s="52">
        <f t="shared" si="2"/>
        <v>15</v>
      </c>
      <c r="BP27" s="51" t="s">
        <v>130</v>
      </c>
      <c r="BQ27" s="52">
        <f t="shared" si="3"/>
        <v>15</v>
      </c>
      <c r="BR27" s="51" t="s">
        <v>147</v>
      </c>
      <c r="BS27" s="52">
        <v>15</v>
      </c>
      <c r="BT27" s="51" t="s">
        <v>132</v>
      </c>
      <c r="BU27" s="52">
        <f>IF(BT27="CONFIABLE",15,0)</f>
        <v>15</v>
      </c>
      <c r="BV27" s="51" t="s">
        <v>148</v>
      </c>
      <c r="BW27" s="52">
        <f t="shared" si="25"/>
        <v>15</v>
      </c>
      <c r="BX27" s="51" t="s">
        <v>134</v>
      </c>
      <c r="BY27" s="53">
        <f t="shared" si="7"/>
        <v>10</v>
      </c>
      <c r="BZ27" s="54">
        <f t="shared" si="13"/>
        <v>100</v>
      </c>
      <c r="CA27" s="55" t="str">
        <f>IF(BZ27&lt;86,"Debil",IF(BZ27&lt;96,"Moderado",IF(BZ27&lt;101,"Fuerte","")))</f>
        <v>Fuerte</v>
      </c>
      <c r="CB27" s="51" t="s">
        <v>140</v>
      </c>
      <c r="CC27" s="55" t="str">
        <f t="shared" si="9"/>
        <v>Fuerte</v>
      </c>
      <c r="CD27" s="36">
        <f t="shared" si="17"/>
        <v>100</v>
      </c>
      <c r="CE27" s="36">
        <f t="shared" si="24"/>
        <v>100</v>
      </c>
      <c r="CF27" s="36" t="str">
        <f t="shared" si="14"/>
        <v>Fuerte</v>
      </c>
      <c r="CG27" s="36" t="str">
        <f t="shared" si="15"/>
        <v>2</v>
      </c>
      <c r="CH27" s="36" t="str">
        <f>IF(AND(AZ27="MUY BAJA",CG27=2),"MUY BAJA",IF(AND(AZ27="BAJA",CG27=2),"MUY BAJA",IF(AND(AZ27="MEDIA",CG27=2),"MUY BAJA",IF(AND(AZ27="ALTA",CG27=2),"BAJA",IF(AND(AZ27="MUY ALTA",CG27=2),"MEDIA",IF(AND(AZ27="MUY BAJA",CG27=1),"MUY BAJA",IF(AND(AZ27="BAJA",CG27=1),"MUY BAJA",IF(AND(AZ27="MEDIA",CG27=1),"BAJA",IF(AND(AZ27="ALTA",CG27=1),"MEDIA",IF(AND(AZ27="MUY ALTA",CG27=1),"ALTA",AZ27))))))))))</f>
        <v>Muy baja</v>
      </c>
      <c r="CI27" s="56" t="str">
        <f>+CONCATENATE(CH27," - ",AX27)</f>
        <v>Muy baja - Catastrófico</v>
      </c>
      <c r="CJ27" s="36" t="e">
        <f>+VLOOKUP(CI27,[2]!Tabla1[#All],2,FALSE)</f>
        <v>#REF!</v>
      </c>
      <c r="CK27" s="145" t="s">
        <v>283</v>
      </c>
      <c r="CL27" s="145" t="s">
        <v>284</v>
      </c>
      <c r="CM27" s="145" t="s">
        <v>285</v>
      </c>
      <c r="CN27" s="145"/>
      <c r="CO27" s="145"/>
      <c r="CP27" s="58"/>
      <c r="CQ27" s="61"/>
      <c r="CR27" s="142"/>
      <c r="CS27" s="63"/>
    </row>
    <row r="28" spans="1:97" ht="190.5" customHeight="1" x14ac:dyDescent="0.2">
      <c r="A28" s="12"/>
      <c r="B28" s="146" t="s">
        <v>301</v>
      </c>
      <c r="C28" s="146" t="s">
        <v>286</v>
      </c>
      <c r="D28" s="257" t="s">
        <v>113</v>
      </c>
      <c r="E28" s="147" t="str">
        <f>+[2]PROCESOS!A10</f>
        <v>DE-RCO-01-</v>
      </c>
      <c r="F28" s="32" t="s">
        <v>115</v>
      </c>
      <c r="G28" s="32" t="s">
        <v>116</v>
      </c>
      <c r="H28" s="65" t="s">
        <v>287</v>
      </c>
      <c r="I28" s="33" t="str">
        <f>+[2]PROCESOS!I10</f>
        <v>Posibilidad de pérdida Económica y Reputacional</v>
      </c>
      <c r="J28" s="33" t="str">
        <f>+[2]PROCESOS!J10</f>
        <v xml:space="preserve">Por ocultar y/o manipular información, relacionada con las metas físicas y/o presupuestales de los proyectos de inversión  </v>
      </c>
      <c r="K28" s="33" t="str">
        <f>+[2]PROCESOS!K10</f>
        <v xml:space="preserve">con el fin de favorecer intereses propios o de terceros </v>
      </c>
      <c r="L28" s="141" t="str">
        <f>CONCATENATE(I28," ",J28," ", K28)</f>
        <v xml:space="preserve">Posibilidad de pérdida Económica y Reputacional Por ocultar y/o manipular información, relacionada con las metas físicas y/o presupuestales de los proyectos de inversión   con el fin de favorecer intereses propios o de terceros </v>
      </c>
      <c r="M28" s="148"/>
      <c r="N28" s="148"/>
      <c r="O28" s="148"/>
      <c r="P28" s="148"/>
      <c r="Q28" s="149"/>
      <c r="R28" s="148"/>
      <c r="S28" s="148"/>
      <c r="T28" s="148"/>
      <c r="U28" s="148"/>
      <c r="V28" s="148"/>
      <c r="W28" s="148"/>
      <c r="X28" s="42" t="s">
        <v>122</v>
      </c>
      <c r="Y28" s="42" t="s">
        <v>122</v>
      </c>
      <c r="Z28" s="42" t="s">
        <v>122</v>
      </c>
      <c r="AA28" s="42" t="s">
        <v>122</v>
      </c>
      <c r="AB28" s="150" t="str">
        <f>IF(COUNTIF(X28:AA28,"Si")=4,"Riesgo de Corrupcion","No es Riego de corrupcion")</f>
        <v>Riesgo de Corrupcion</v>
      </c>
      <c r="AC28" s="151" t="s">
        <v>122</v>
      </c>
      <c r="AD28" s="151" t="s">
        <v>122</v>
      </c>
      <c r="AE28" s="151" t="s">
        <v>122</v>
      </c>
      <c r="AF28" s="151" t="s">
        <v>122</v>
      </c>
      <c r="AG28" s="151" t="s">
        <v>122</v>
      </c>
      <c r="AH28" s="151" t="s">
        <v>122</v>
      </c>
      <c r="AI28" s="151" t="s">
        <v>122</v>
      </c>
      <c r="AJ28" s="151" t="s">
        <v>123</v>
      </c>
      <c r="AK28" s="151" t="s">
        <v>123</v>
      </c>
      <c r="AL28" s="151" t="s">
        <v>122</v>
      </c>
      <c r="AM28" s="151" t="s">
        <v>122</v>
      </c>
      <c r="AN28" s="151" t="s">
        <v>122</v>
      </c>
      <c r="AO28" s="151" t="s">
        <v>122</v>
      </c>
      <c r="AP28" s="151" t="s">
        <v>122</v>
      </c>
      <c r="AQ28" s="151" t="s">
        <v>122</v>
      </c>
      <c r="AR28" s="151" t="s">
        <v>123</v>
      </c>
      <c r="AS28" s="151" t="s">
        <v>122</v>
      </c>
      <c r="AT28" s="151" t="s">
        <v>122</v>
      </c>
      <c r="AU28" s="151" t="s">
        <v>123</v>
      </c>
      <c r="AV28" s="152">
        <f>COUNTIF(AC28:AU28,"si")</f>
        <v>15</v>
      </c>
      <c r="AW28" s="153">
        <v>2</v>
      </c>
      <c r="AX28" s="153" t="str">
        <f>+VLOOKUP(AV28,[2]DATOS!A106:B124,2,FALSE)</f>
        <v>Catastrófico</v>
      </c>
      <c r="AY28" s="154" t="s">
        <v>142</v>
      </c>
      <c r="AZ28" s="155" t="str">
        <f>+VLOOKUP(AY28,[2]DATOS!AT78:AU82,2,FALSE)</f>
        <v>Muy baja</v>
      </c>
      <c r="BA28" s="67">
        <f>IF(AZ28=[2]DATOS!$AS$78,[2]DATOS!$AV$78,IF(AZ28=[2]DATOS!$AS$79,[2]DATOS!$AV$79,IF(AZ28=[2]DATOS!$AS$80,[2]DATOS!$AV$80,IF(AZ28=[2]DATOS!$AS$81,[2]DATOS!$AV$81,IF(AZ28=[2]DATOS!$AS$82,[2]DATOS!$AV$82)))))</f>
        <v>0.2</v>
      </c>
      <c r="BB28" s="48" t="str">
        <f>+CONCATENATE(AZ28," - ",AX28)</f>
        <v>Muy baja - Catastrófico</v>
      </c>
      <c r="BC28" s="45" t="e">
        <f>+VLOOKUP($BB28,[2]!Tabla10[#Data],2,FALSE)</f>
        <v>#REF!</v>
      </c>
      <c r="BD28" s="163" t="str">
        <f>+[2]PROCESOS!L10</f>
        <v>DE-RCO-O1-C1</v>
      </c>
      <c r="BE28" s="74" t="s">
        <v>288</v>
      </c>
      <c r="BF28" s="75" t="s">
        <v>289</v>
      </c>
      <c r="BG28" s="74" t="s">
        <v>153</v>
      </c>
      <c r="BH28" s="76" t="str">
        <f>CONCATENATE(CORRUPCIÓN!$BE28," ",CORRUPCIÓN!$BF28," ",CORRUPCIÓN!$BG28)</f>
        <v>Profesional Especializado 2028 - 21 / Contratista  Realiza seguimiento periódico en la Plataforma Integrada de Inversión Pública PIIP de acuerdo con los reportes de las áreas (Gerentes y Formuladores de Proyectos de Inversión) y la información presupuestal del SIIF Nación.  Mensual</v>
      </c>
      <c r="BI28" s="58" t="s">
        <v>290</v>
      </c>
      <c r="BJ28" s="58" t="s">
        <v>291</v>
      </c>
      <c r="BK28" s="156" t="s">
        <v>156</v>
      </c>
      <c r="BL28" s="51" t="s">
        <v>128</v>
      </c>
      <c r="BM28" s="52">
        <f>IF(BL28="Asignado",15,0)</f>
        <v>15</v>
      </c>
      <c r="BN28" s="51" t="s">
        <v>129</v>
      </c>
      <c r="BO28" s="52">
        <f t="shared" si="2"/>
        <v>15</v>
      </c>
      <c r="BP28" s="51" t="s">
        <v>130</v>
      </c>
      <c r="BQ28" s="52">
        <f>IF(BP28="OPORTUNA",15,0)</f>
        <v>15</v>
      </c>
      <c r="BR28" s="51" t="s">
        <v>147</v>
      </c>
      <c r="BS28" s="52">
        <v>15</v>
      </c>
      <c r="BT28" s="51" t="s">
        <v>132</v>
      </c>
      <c r="BU28" s="52">
        <f>IF(BT28="CONFIABLE",15,0)</f>
        <v>15</v>
      </c>
      <c r="BV28" s="51" t="s">
        <v>148</v>
      </c>
      <c r="BW28" s="52">
        <f>IF(BV28="SE INVESTIGAN Y RESUELVEN OPORTUNAMENTE",15,IF(BV28="NO SE INVESTIGAN, NI RESUELVEN OPORTUNAMENTE",0,""))</f>
        <v>15</v>
      </c>
      <c r="BX28" s="51" t="s">
        <v>134</v>
      </c>
      <c r="BY28" s="53">
        <f>IF(BX28="COMPLETA",10,IF(BX28="INCOMPLETA",5,IF(BX28="NO EXISTE",0,"")))</f>
        <v>10</v>
      </c>
      <c r="BZ28" s="54">
        <f t="shared" si="13"/>
        <v>100</v>
      </c>
      <c r="CA28" s="55" t="str">
        <f>IF(BZ28&lt;86,"Debil",IF(BZ28&lt;96,"Moderado",IF(BZ28&lt;101,"Fuerte","")))</f>
        <v>Fuerte</v>
      </c>
      <c r="CB28" s="51" t="s">
        <v>140</v>
      </c>
      <c r="CC28" s="55" t="str">
        <f t="shared" si="9"/>
        <v>Fuerte</v>
      </c>
      <c r="CD28" s="36">
        <f t="shared" si="17"/>
        <v>100</v>
      </c>
      <c r="CE28" s="36">
        <f>AVERAGE(CD28)</f>
        <v>100</v>
      </c>
      <c r="CF28" s="36" t="str">
        <f t="shared" si="14"/>
        <v>Fuerte</v>
      </c>
      <c r="CG28" s="36" t="str">
        <f>+IF(CF28="Fuerte","2",IF(CF28="Moderado","1","0"))</f>
        <v>2</v>
      </c>
      <c r="CH28" s="36" t="str">
        <f>IF(AND(AZ28="MUY BAJA",CG28=2),"MUY BAJA",IF(AND(AZ28="BAJA",CG28=2),"MUY BAJA",IF(AND(AZ28="MEDIA",CG28="2"),"MUY BAJA",IF(AND(AZ28="ALTA",CG28=2),"BAJA",IF(AND(AZ28="MUY ALTA",CG28=2),"MEDIA",IF(AND(AZ28="MUY BAJA",CG28=1),"MUY BAJA",IF(AND(AZ28="BAJA",CG28=1),"MUY BAJA",IF(AND(AZ28="MEDIA",CG28=1),"BAJA",IF(AND(AZ28="ALTA",CG28=1),"MEDIA",IF(AND(AZ28="MUY ALTA",CG28=1),"ALTA",AZ28))))))))))</f>
        <v>Muy baja</v>
      </c>
      <c r="CI28" s="56" t="str">
        <f>+CONCATENATE(CH28," - ",AX28)</f>
        <v>Muy baja - Catastrófico</v>
      </c>
      <c r="CJ28" s="36" t="e">
        <f>+VLOOKUP(CI28,[2]!Tabla1[#All],2,FALSE)</f>
        <v>#REF!</v>
      </c>
      <c r="CK28" s="157" t="s">
        <v>292</v>
      </c>
      <c r="CL28" s="58" t="s">
        <v>293</v>
      </c>
      <c r="CM28" s="112">
        <v>45641</v>
      </c>
      <c r="CN28" s="75"/>
      <c r="CO28" s="59"/>
      <c r="CP28" s="60"/>
      <c r="CQ28" s="61"/>
      <c r="CR28" s="78"/>
      <c r="CS28" s="63"/>
    </row>
    <row r="29" spans="1:97" ht="120" customHeight="1" x14ac:dyDescent="0.2">
      <c r="B29" s="158"/>
      <c r="C29" s="158"/>
      <c r="D29" s="158"/>
      <c r="F29" s="158"/>
      <c r="G29" s="158"/>
      <c r="X29" s="158"/>
      <c r="Y29" s="158"/>
      <c r="Z29" s="158"/>
      <c r="AA29" s="158"/>
      <c r="AC29" s="158"/>
      <c r="AD29" s="158"/>
      <c r="AE29" s="158"/>
      <c r="AF29" s="158"/>
      <c r="AG29" s="158"/>
      <c r="AH29" s="158"/>
      <c r="AI29" s="158"/>
      <c r="AJ29" s="158"/>
      <c r="AK29" s="158"/>
      <c r="AL29" s="158"/>
      <c r="AM29" s="158"/>
      <c r="AN29" s="158"/>
      <c r="AO29" s="158"/>
      <c r="AP29" s="158"/>
      <c r="AQ29" s="158"/>
      <c r="AR29" s="158"/>
      <c r="AS29" s="158"/>
      <c r="AT29" s="158"/>
      <c r="AU29" s="158"/>
      <c r="BE29" s="158"/>
      <c r="CK29" s="158"/>
      <c r="CL29" s="158"/>
      <c r="CM29" s="158"/>
      <c r="CN29" s="158"/>
      <c r="CO29" s="158"/>
      <c r="CP29" s="158"/>
      <c r="CQ29" s="162"/>
      <c r="CR29" s="158"/>
      <c r="CS29" s="158"/>
    </row>
    <row r="30" spans="1:97" ht="120" customHeight="1" x14ac:dyDescent="0.2">
      <c r="B30" s="158"/>
      <c r="C30" s="158"/>
      <c r="D30" s="158"/>
      <c r="F30" s="158"/>
      <c r="G30" s="158"/>
      <c r="X30" s="158"/>
      <c r="Y30" s="158"/>
      <c r="Z30" s="158"/>
      <c r="AA30" s="158"/>
      <c r="BE30" s="158"/>
    </row>
    <row r="31" spans="1:97" ht="120" customHeight="1" x14ac:dyDescent="0.2">
      <c r="B31" s="158"/>
      <c r="C31" s="158"/>
      <c r="D31" s="158"/>
      <c r="F31" s="158"/>
      <c r="G31" s="158"/>
      <c r="X31" s="158"/>
      <c r="Y31" s="158"/>
      <c r="Z31" s="158"/>
      <c r="AA31" s="158"/>
      <c r="BE31" s="158"/>
    </row>
    <row r="32" spans="1:97" ht="120" customHeight="1" x14ac:dyDescent="0.2">
      <c r="B32" s="158"/>
      <c r="C32" s="158"/>
      <c r="D32" s="158"/>
      <c r="F32" s="158"/>
      <c r="G32" s="158"/>
      <c r="X32" s="158"/>
      <c r="Y32" s="158"/>
      <c r="Z32" s="158"/>
      <c r="AA32" s="158"/>
      <c r="BE32" s="158"/>
    </row>
    <row r="33" spans="2:57" ht="120" customHeight="1" x14ac:dyDescent="0.2">
      <c r="B33" s="158"/>
      <c r="C33" s="158"/>
      <c r="D33" s="158"/>
      <c r="F33" s="158"/>
      <c r="G33" s="158"/>
      <c r="BE33" s="158"/>
    </row>
    <row r="34" spans="2:57" ht="120" customHeight="1" x14ac:dyDescent="0.2">
      <c r="B34" s="158"/>
      <c r="C34" s="158"/>
      <c r="D34" s="158"/>
      <c r="F34" s="158"/>
      <c r="G34" s="158"/>
      <c r="BE34" s="158"/>
    </row>
    <row r="35" spans="2:57" ht="120" customHeight="1" x14ac:dyDescent="0.2">
      <c r="B35" s="158"/>
      <c r="C35" s="158"/>
      <c r="D35" s="158"/>
      <c r="F35" s="158"/>
      <c r="G35" s="158"/>
    </row>
    <row r="36" spans="2:57" ht="120" customHeight="1" x14ac:dyDescent="0.2">
      <c r="B36" s="158"/>
      <c r="C36" s="158"/>
      <c r="D36" s="158"/>
      <c r="F36" s="158"/>
      <c r="G36" s="158"/>
    </row>
    <row r="37" spans="2:57" ht="120" customHeight="1" x14ac:dyDescent="0.2">
      <c r="B37" s="158"/>
      <c r="C37" s="158"/>
      <c r="D37" s="158"/>
      <c r="F37" s="158"/>
      <c r="G37" s="158"/>
    </row>
    <row r="38" spans="2:57" ht="120" customHeight="1" x14ac:dyDescent="0.2">
      <c r="B38" s="158"/>
      <c r="C38" s="158"/>
      <c r="D38" s="158"/>
      <c r="F38" s="158"/>
      <c r="G38" s="158"/>
    </row>
    <row r="39" spans="2:57" ht="120" customHeight="1" x14ac:dyDescent="0.2">
      <c r="B39" s="158"/>
      <c r="C39" s="158"/>
      <c r="D39" s="158"/>
      <c r="F39" s="158"/>
      <c r="G39" s="158"/>
    </row>
    <row r="40" spans="2:57" ht="120" customHeight="1" x14ac:dyDescent="0.2">
      <c r="B40" s="158"/>
      <c r="C40" s="158"/>
      <c r="D40" s="158"/>
      <c r="F40" s="158"/>
      <c r="G40" s="158"/>
    </row>
    <row r="41" spans="2:57" ht="120" customHeight="1" x14ac:dyDescent="0.2">
      <c r="B41" s="158"/>
      <c r="C41" s="158"/>
      <c r="D41" s="158"/>
    </row>
    <row r="42" spans="2:57" ht="120" customHeight="1" x14ac:dyDescent="0.2">
      <c r="B42" s="158"/>
      <c r="C42" s="158"/>
      <c r="D42" s="158"/>
    </row>
    <row r="43" spans="2:57" ht="120" customHeight="1" x14ac:dyDescent="0.2">
      <c r="B43" s="158"/>
      <c r="C43" s="158"/>
      <c r="D43" s="158"/>
    </row>
    <row r="44" spans="2:57" ht="120" customHeight="1" x14ac:dyDescent="0.2">
      <c r="B44" s="158"/>
      <c r="C44" s="158"/>
      <c r="D44" s="158"/>
    </row>
  </sheetData>
  <sheetProtection formatColumns="0" formatRows="0" insertRows="0" insertHyperlinks="0" autoFilter="0"/>
  <autoFilter ref="A3:CS28" xr:uid="{732BBB21-6758-41F6-B130-64E80571DD8C}">
    <filterColumn colId="77" showButton="0"/>
  </autoFilter>
  <mergeCells count="272">
    <mergeCell ref="BC24:BC25"/>
    <mergeCell ref="CG24:CG25"/>
    <mergeCell ref="CH24:CH25"/>
    <mergeCell ref="CI24:CI25"/>
    <mergeCell ref="CJ24:CJ25"/>
    <mergeCell ref="CI14:CI16"/>
    <mergeCell ref="AW24:AW25"/>
    <mergeCell ref="AX24:AX25"/>
    <mergeCell ref="AY24:AY25"/>
    <mergeCell ref="AZ24:AZ25"/>
    <mergeCell ref="BA24:BA25"/>
    <mergeCell ref="BB24:BB25"/>
    <mergeCell ref="CJ14:CJ16"/>
    <mergeCell ref="AQ24:AQ25"/>
    <mergeCell ref="AR24:AR25"/>
    <mergeCell ref="AS24:AS25"/>
    <mergeCell ref="AT24:AT25"/>
    <mergeCell ref="AU24:AU25"/>
    <mergeCell ref="AV24:AV25"/>
    <mergeCell ref="AK24:AK25"/>
    <mergeCell ref="AL24:AL25"/>
    <mergeCell ref="AM24:AM25"/>
    <mergeCell ref="AN24:AN25"/>
    <mergeCell ref="AO24:AO25"/>
    <mergeCell ref="AP24:AP25"/>
    <mergeCell ref="AH24:AH25"/>
    <mergeCell ref="AI24:AI25"/>
    <mergeCell ref="AJ24:AJ25"/>
    <mergeCell ref="Y24:Y25"/>
    <mergeCell ref="Z24:Z25"/>
    <mergeCell ref="AA24:AA25"/>
    <mergeCell ref="AB24:AB25"/>
    <mergeCell ref="AC24:AC25"/>
    <mergeCell ref="AD24:AD25"/>
    <mergeCell ref="H24:H25"/>
    <mergeCell ref="I24:I25"/>
    <mergeCell ref="J24:J25"/>
    <mergeCell ref="K24:K25"/>
    <mergeCell ref="L24:L25"/>
    <mergeCell ref="X24:X25"/>
    <mergeCell ref="CF14:CF16"/>
    <mergeCell ref="CG14:CG16"/>
    <mergeCell ref="CH14:CH16"/>
    <mergeCell ref="AZ14:AZ16"/>
    <mergeCell ref="BC14:BC16"/>
    <mergeCell ref="CE14:CE16"/>
    <mergeCell ref="AG14:AG16"/>
    <mergeCell ref="AH14:AH16"/>
    <mergeCell ref="AI14:AI16"/>
    <mergeCell ref="X14:X16"/>
    <mergeCell ref="Y14:Y16"/>
    <mergeCell ref="Z14:Z16"/>
    <mergeCell ref="AA14:AA16"/>
    <mergeCell ref="AB14:AB16"/>
    <mergeCell ref="AC14:AC16"/>
    <mergeCell ref="AE24:AE25"/>
    <mergeCell ref="AF24:AF25"/>
    <mergeCell ref="AG24:AG25"/>
    <mergeCell ref="B24:B25"/>
    <mergeCell ref="C24:C25"/>
    <mergeCell ref="D24:D25"/>
    <mergeCell ref="E24:E25"/>
    <mergeCell ref="F24:F25"/>
    <mergeCell ref="G24:G25"/>
    <mergeCell ref="AV14:AV16"/>
    <mergeCell ref="AX14:AX16"/>
    <mergeCell ref="AY14:AY16"/>
    <mergeCell ref="AP14:AP16"/>
    <mergeCell ref="AQ14:AQ16"/>
    <mergeCell ref="AR14:AR16"/>
    <mergeCell ref="AS14:AS16"/>
    <mergeCell ref="AT14:AT16"/>
    <mergeCell ref="AU14:AU16"/>
    <mergeCell ref="AJ14:AJ16"/>
    <mergeCell ref="AK14:AK16"/>
    <mergeCell ref="AL14:AL16"/>
    <mergeCell ref="AM14:AM16"/>
    <mergeCell ref="AN14:AN16"/>
    <mergeCell ref="AO14:AO16"/>
    <mergeCell ref="AD14:AD16"/>
    <mergeCell ref="AE14:AE16"/>
    <mergeCell ref="AF14:AF16"/>
    <mergeCell ref="G14:G16"/>
    <mergeCell ref="H14:H16"/>
    <mergeCell ref="I14:I16"/>
    <mergeCell ref="J14:J16"/>
    <mergeCell ref="K14:K16"/>
    <mergeCell ref="L14:L16"/>
    <mergeCell ref="CJ9:CJ10"/>
    <mergeCell ref="CK9:CK10"/>
    <mergeCell ref="CM9:CM10"/>
    <mergeCell ref="AV9:AV10"/>
    <mergeCell ref="AK9:AK10"/>
    <mergeCell ref="AL9:AL10"/>
    <mergeCell ref="AM9:AM10"/>
    <mergeCell ref="AN9:AN10"/>
    <mergeCell ref="AO9:AO10"/>
    <mergeCell ref="AP9:AP10"/>
    <mergeCell ref="AE9:AE10"/>
    <mergeCell ref="AF9:AF10"/>
    <mergeCell ref="AG9:AG10"/>
    <mergeCell ref="AH9:AH10"/>
    <mergeCell ref="AI9:AI10"/>
    <mergeCell ref="AJ9:AJ10"/>
    <mergeCell ref="Y9:Y10"/>
    <mergeCell ref="Z9:Z10"/>
    <mergeCell ref="CO9:CO10"/>
    <mergeCell ref="A14:A16"/>
    <mergeCell ref="B14:B16"/>
    <mergeCell ref="C14:C16"/>
    <mergeCell ref="D14:D16"/>
    <mergeCell ref="E14:E16"/>
    <mergeCell ref="F14:F16"/>
    <mergeCell ref="BC9:BC10"/>
    <mergeCell ref="CE9:CE10"/>
    <mergeCell ref="CF9:CF10"/>
    <mergeCell ref="CG9:CG10"/>
    <mergeCell ref="CH9:CH10"/>
    <mergeCell ref="CI9:CI10"/>
    <mergeCell ref="AW9:AW10"/>
    <mergeCell ref="AX9:AX10"/>
    <mergeCell ref="AY9:AY10"/>
    <mergeCell ref="AZ9:AZ10"/>
    <mergeCell ref="BA9:BA10"/>
    <mergeCell ref="BB9:BB10"/>
    <mergeCell ref="AQ9:AQ10"/>
    <mergeCell ref="AR9:AR10"/>
    <mergeCell ref="AS9:AS10"/>
    <mergeCell ref="AT9:AT10"/>
    <mergeCell ref="AU9:AU10"/>
    <mergeCell ref="AA9:AA10"/>
    <mergeCell ref="AB9:AB10"/>
    <mergeCell ref="AC9:AC10"/>
    <mergeCell ref="AD9:AD10"/>
    <mergeCell ref="H9:H10"/>
    <mergeCell ref="I9:I10"/>
    <mergeCell ref="J9:J10"/>
    <mergeCell ref="K9:K10"/>
    <mergeCell ref="L9:L10"/>
    <mergeCell ref="X9:X10"/>
    <mergeCell ref="CJ7:CJ8"/>
    <mergeCell ref="CK7:CK8"/>
    <mergeCell ref="CM7:CM8"/>
    <mergeCell ref="CO7:CO8"/>
    <mergeCell ref="B9:B10"/>
    <mergeCell ref="C9:C10"/>
    <mergeCell ref="D9:D10"/>
    <mergeCell ref="E9:E10"/>
    <mergeCell ref="F9:F10"/>
    <mergeCell ref="G9:G10"/>
    <mergeCell ref="BC7:BC8"/>
    <mergeCell ref="CE7:CE8"/>
    <mergeCell ref="CF7:CF8"/>
    <mergeCell ref="CG7:CG8"/>
    <mergeCell ref="CH7:CH8"/>
    <mergeCell ref="CI7:CI8"/>
    <mergeCell ref="AW7:AW8"/>
    <mergeCell ref="AX7:AX8"/>
    <mergeCell ref="AY7:AY8"/>
    <mergeCell ref="AZ7:AZ8"/>
    <mergeCell ref="BA7:BA8"/>
    <mergeCell ref="BB7:BB8"/>
    <mergeCell ref="AQ7:AQ8"/>
    <mergeCell ref="AR7:AR8"/>
    <mergeCell ref="AS7:AS8"/>
    <mergeCell ref="AT7:AT8"/>
    <mergeCell ref="AU7:AU8"/>
    <mergeCell ref="AV7:AV8"/>
    <mergeCell ref="AK7:AK8"/>
    <mergeCell ref="AL7:AL8"/>
    <mergeCell ref="AM7:AM8"/>
    <mergeCell ref="AN7:AN8"/>
    <mergeCell ref="AO7:AO8"/>
    <mergeCell ref="AP7:AP8"/>
    <mergeCell ref="AE7:AE8"/>
    <mergeCell ref="AF7:AF8"/>
    <mergeCell ref="AG7:AG8"/>
    <mergeCell ref="AH7:AH8"/>
    <mergeCell ref="AI7:AI8"/>
    <mergeCell ref="AJ7:AJ8"/>
    <mergeCell ref="Y7:Y8"/>
    <mergeCell ref="Z7:Z8"/>
    <mergeCell ref="AA7:AA8"/>
    <mergeCell ref="AB7:AB8"/>
    <mergeCell ref="AC7:AC8"/>
    <mergeCell ref="AD7:AD8"/>
    <mergeCell ref="H7:H8"/>
    <mergeCell ref="I7:I8"/>
    <mergeCell ref="J7:J8"/>
    <mergeCell ref="K7:K8"/>
    <mergeCell ref="L7:L8"/>
    <mergeCell ref="X7:X8"/>
    <mergeCell ref="B7:B8"/>
    <mergeCell ref="C7:C8"/>
    <mergeCell ref="D7:D8"/>
    <mergeCell ref="E7:E8"/>
    <mergeCell ref="F7:F8"/>
    <mergeCell ref="G7:G8"/>
    <mergeCell ref="CL4:CL5"/>
    <mergeCell ref="CM4:CM5"/>
    <mergeCell ref="CO4:CO5"/>
    <mergeCell ref="CP4:CP5"/>
    <mergeCell ref="CQ4:CQ5"/>
    <mergeCell ref="CS4:CS5"/>
    <mergeCell ref="CF4:CF5"/>
    <mergeCell ref="CG4:CG5"/>
    <mergeCell ref="CH4:CH5"/>
    <mergeCell ref="CI4:CI5"/>
    <mergeCell ref="CJ4:CJ5"/>
    <mergeCell ref="CK4:CK5"/>
    <mergeCell ref="AY4:AY5"/>
    <mergeCell ref="AZ4:AZ5"/>
    <mergeCell ref="BA4:BA5"/>
    <mergeCell ref="BB4:BB5"/>
    <mergeCell ref="BC4:BC5"/>
    <mergeCell ref="CE4:CE5"/>
    <mergeCell ref="AS4:AS5"/>
    <mergeCell ref="AT4:AT5"/>
    <mergeCell ref="AU4:AU5"/>
    <mergeCell ref="AV4:AV5"/>
    <mergeCell ref="AW4:AW5"/>
    <mergeCell ref="AX4:AX5"/>
    <mergeCell ref="AP4:AP5"/>
    <mergeCell ref="AQ4:AQ5"/>
    <mergeCell ref="AR4:AR5"/>
    <mergeCell ref="AG4:AG5"/>
    <mergeCell ref="AH4:AH5"/>
    <mergeCell ref="AI4:AI5"/>
    <mergeCell ref="AJ4:AJ5"/>
    <mergeCell ref="AK4:AK5"/>
    <mergeCell ref="AL4:AL5"/>
    <mergeCell ref="BZ3:CA3"/>
    <mergeCell ref="B4:B5"/>
    <mergeCell ref="C4:C5"/>
    <mergeCell ref="D4:D5"/>
    <mergeCell ref="E4:E5"/>
    <mergeCell ref="F4:F5"/>
    <mergeCell ref="G4:G5"/>
    <mergeCell ref="H4:H5"/>
    <mergeCell ref="I4:I5"/>
    <mergeCell ref="AA4:AA5"/>
    <mergeCell ref="AB4:AB5"/>
    <mergeCell ref="AC4:AC5"/>
    <mergeCell ref="AD4:AD5"/>
    <mergeCell ref="AE4:AE5"/>
    <mergeCell ref="AF4:AF5"/>
    <mergeCell ref="J4:J5"/>
    <mergeCell ref="K4:K5"/>
    <mergeCell ref="L4:L5"/>
    <mergeCell ref="X4:X5"/>
    <mergeCell ref="Y4:Y5"/>
    <mergeCell ref="Z4:Z5"/>
    <mergeCell ref="AM4:AM5"/>
    <mergeCell ref="AN4:AN5"/>
    <mergeCell ref="AO4:AO5"/>
    <mergeCell ref="B1:L1"/>
    <mergeCell ref="M1:W1"/>
    <mergeCell ref="X1:BC1"/>
    <mergeCell ref="BD1:CF1"/>
    <mergeCell ref="CK1:CS1"/>
    <mergeCell ref="B2:H2"/>
    <mergeCell ref="I2:L2"/>
    <mergeCell ref="M2:O2"/>
    <mergeCell ref="P2:T2"/>
    <mergeCell ref="U2:W2"/>
    <mergeCell ref="CN2:CQ2"/>
    <mergeCell ref="X2:AU2"/>
    <mergeCell ref="AV2:AX2"/>
    <mergeCell ref="AY2:AZ2"/>
    <mergeCell ref="BD2:BK2"/>
    <mergeCell ref="BL2:CA2"/>
    <mergeCell ref="CK2:CM2"/>
  </mergeCells>
  <conditionalFormatting sqref="N4:P5 N6:N25">
    <cfRule type="cellIs" dxfId="120" priority="53" operator="equal">
      <formula>"Media"</formula>
    </cfRule>
  </conditionalFormatting>
  <conditionalFormatting sqref="N4:P10 N11:N19 N20:P25">
    <cfRule type="cellIs" dxfId="119" priority="67" operator="equal">
      <formula>"Muy Alta"</formula>
    </cfRule>
    <cfRule type="cellIs" dxfId="118" priority="68" operator="equal">
      <formula>"Alta"</formula>
    </cfRule>
    <cfRule type="cellIs" dxfId="117" priority="70" operator="equal">
      <formula>"Baja"</formula>
    </cfRule>
    <cfRule type="cellIs" dxfId="116" priority="71" operator="equal">
      <formula>"Muy Baja"</formula>
    </cfRule>
  </conditionalFormatting>
  <conditionalFormatting sqref="O6:P10">
    <cfRule type="cellIs" dxfId="115" priority="69" operator="equal">
      <formula>"Media"</formula>
    </cfRule>
  </conditionalFormatting>
  <conditionalFormatting sqref="O13:P17 O19:P19 O22:P25">
    <cfRule type="cellIs" dxfId="114" priority="85" operator="equal">
      <formula>"Media"</formula>
    </cfRule>
  </conditionalFormatting>
  <conditionalFormatting sqref="O13:P17 O19:P19">
    <cfRule type="cellIs" dxfId="113" priority="87" operator="equal">
      <formula>"Muy Baja"</formula>
    </cfRule>
    <cfRule type="cellIs" dxfId="112" priority="86" operator="equal">
      <formula>"Baja"</formula>
    </cfRule>
    <cfRule type="cellIs" dxfId="111" priority="83" operator="equal">
      <formula>"Muy Alta"</formula>
    </cfRule>
    <cfRule type="cellIs" dxfId="110" priority="84" operator="equal">
      <formula>"Alta"</formula>
    </cfRule>
  </conditionalFormatting>
  <conditionalFormatting sqref="O20:P21">
    <cfRule type="cellIs" dxfId="109" priority="36" operator="equal">
      <formula>"Media"</formula>
    </cfRule>
  </conditionalFormatting>
  <conditionalFormatting sqref="Q4:Q10 Q19:Q25">
    <cfRule type="cellIs" dxfId="108" priority="116" operator="equal">
      <formula>"Catastrófico"</formula>
    </cfRule>
    <cfRule type="cellIs" dxfId="107" priority="117" operator="equal">
      <formula>"Mayor"</formula>
    </cfRule>
    <cfRule type="cellIs" dxfId="106" priority="115" operator="equal">
      <formula>"Leve"</formula>
    </cfRule>
    <cfRule type="cellIs" dxfId="105" priority="114" operator="equal">
      <formula>"Menor"</formula>
    </cfRule>
    <cfRule type="cellIs" dxfId="104" priority="113" operator="equal">
      <formula>"Moderado"</formula>
    </cfRule>
  </conditionalFormatting>
  <conditionalFormatting sqref="Q13:Q17">
    <cfRule type="cellIs" dxfId="103" priority="89" operator="equal">
      <formula>"Menor"</formula>
    </cfRule>
    <cfRule type="cellIs" dxfId="102" priority="88" operator="equal">
      <formula>"Moderado"</formula>
    </cfRule>
    <cfRule type="cellIs" dxfId="101" priority="90" operator="equal">
      <formula>"Leve"</formula>
    </cfRule>
    <cfRule type="cellIs" dxfId="100" priority="94" operator="equal">
      <formula>"Mayor"</formula>
    </cfRule>
    <cfRule type="cellIs" dxfId="99" priority="93" operator="equal">
      <formula>"Catastrófico"</formula>
    </cfRule>
  </conditionalFormatting>
  <conditionalFormatting sqref="R6:R10 R19:R25">
    <cfRule type="cellIs" dxfId="98" priority="65" operator="equal">
      <formula>"Baja"</formula>
    </cfRule>
    <cfRule type="cellIs" dxfId="97" priority="66" operator="equal">
      <formula>"Muy Baja"</formula>
    </cfRule>
    <cfRule type="cellIs" dxfId="96" priority="64" operator="equal">
      <formula>"Media"</formula>
    </cfRule>
    <cfRule type="cellIs" dxfId="95" priority="63" operator="equal">
      <formula>"Alta"</formula>
    </cfRule>
    <cfRule type="cellIs" dxfId="94" priority="62" operator="equal">
      <formula>"Muy Alta"</formula>
    </cfRule>
  </conditionalFormatting>
  <conditionalFormatting sqref="R13:R17">
    <cfRule type="cellIs" dxfId="93" priority="80" operator="equal">
      <formula>"Media"</formula>
    </cfRule>
    <cfRule type="cellIs" dxfId="92" priority="79" operator="equal">
      <formula>"Alta"</formula>
    </cfRule>
    <cfRule type="cellIs" dxfId="91" priority="78" operator="equal">
      <formula>"Muy Alta"</formula>
    </cfRule>
    <cfRule type="cellIs" dxfId="90" priority="82" operator="equal">
      <formula>"Muy Baja"</formula>
    </cfRule>
    <cfRule type="cellIs" dxfId="89" priority="81" operator="equal">
      <formula>"Baja"</formula>
    </cfRule>
  </conditionalFormatting>
  <conditionalFormatting sqref="S6:S10 S19:S25 U20:V26 U29:V1048576">
    <cfRule type="cellIs" dxfId="88" priority="73" operator="equal">
      <formula>"Mayor"</formula>
    </cfRule>
  </conditionalFormatting>
  <conditionalFormatting sqref="S6:S10 U6:V10">
    <cfRule type="cellIs" dxfId="87" priority="58" operator="equal">
      <formula>"EXTREMO"</formula>
    </cfRule>
    <cfRule type="cellIs" dxfId="86" priority="59" operator="equal">
      <formula>MODERADO</formula>
    </cfRule>
    <cfRule type="cellIs" dxfId="85" priority="60" operator="equal">
      <formula>"Menor"</formula>
    </cfRule>
    <cfRule type="cellIs" dxfId="84" priority="61" operator="equal">
      <formula>"Leve"</formula>
    </cfRule>
  </conditionalFormatting>
  <conditionalFormatting sqref="S13:S17 U13:V17 U22:V25">
    <cfRule type="cellIs" dxfId="83" priority="77" operator="equal">
      <formula>"Leve"</formula>
    </cfRule>
    <cfRule type="cellIs" dxfId="82" priority="76" operator="equal">
      <formula>"Menor"</formula>
    </cfRule>
  </conditionalFormatting>
  <conditionalFormatting sqref="S13:S17">
    <cfRule type="cellIs" dxfId="81" priority="92" operator="equal">
      <formula>"Mayor"</formula>
    </cfRule>
  </conditionalFormatting>
  <conditionalFormatting sqref="S19 U19:V19 S13:S17 U13:V17">
    <cfRule type="cellIs" dxfId="80" priority="74" operator="equal">
      <formula>"EXTREMO"</formula>
    </cfRule>
  </conditionalFormatting>
  <conditionalFormatting sqref="S20:S25 U20:V25">
    <cfRule type="cellIs" dxfId="79" priority="32" operator="equal">
      <formula>"EXTREMO"</formula>
    </cfRule>
  </conditionalFormatting>
  <conditionalFormatting sqref="T4:T25">
    <cfRule type="cellIs" dxfId="78" priority="57" operator="equal">
      <formula>MODERADO</formula>
    </cfRule>
    <cfRule type="cellIs" dxfId="77" priority="112" operator="equal">
      <formula>"Mayor"</formula>
    </cfRule>
    <cfRule type="cellIs" dxfId="76" priority="106" operator="equal">
      <formula>"Moderado"</formula>
    </cfRule>
    <cfRule type="cellIs" dxfId="75" priority="56" operator="equal">
      <formula>"EXTREMO"</formula>
    </cfRule>
    <cfRule type="cellIs" dxfId="74" priority="51" operator="equal">
      <formula>"Menor"</formula>
    </cfRule>
    <cfRule type="cellIs" dxfId="73" priority="52" operator="equal">
      <formula>"Leve"</formula>
    </cfRule>
    <cfRule type="cellIs" dxfId="72" priority="105" operator="equal">
      <formula>"Catastrófico"</formula>
    </cfRule>
  </conditionalFormatting>
  <conditionalFormatting sqref="U4:U5">
    <cfRule type="cellIs" dxfId="71" priority="101" operator="equal">
      <formula>"Catastrófico"</formula>
    </cfRule>
    <cfRule type="cellIs" dxfId="70" priority="102" operator="equal">
      <formula>"Moderado"</formula>
    </cfRule>
  </conditionalFormatting>
  <conditionalFormatting sqref="U4:V5">
    <cfRule type="cellIs" dxfId="69" priority="103" operator="equal">
      <formula>"Menor"</formula>
    </cfRule>
    <cfRule type="cellIs" dxfId="68" priority="104" operator="equal">
      <formula>"Leve"</formula>
    </cfRule>
  </conditionalFormatting>
  <conditionalFormatting sqref="U4:V10">
    <cfRule type="cellIs" dxfId="67" priority="72" operator="equal">
      <formula>"Mayor"</formula>
    </cfRule>
  </conditionalFormatting>
  <conditionalFormatting sqref="U11:V18 S13:S17 U22:V26 U29:V1048576">
    <cfRule type="cellIs" dxfId="66" priority="75" operator="equal">
      <formula>MODERADO</formula>
    </cfRule>
  </conditionalFormatting>
  <conditionalFormatting sqref="U11:V19">
    <cfRule type="cellIs" dxfId="65" priority="91" operator="equal">
      <formula>"Mayor"</formula>
    </cfRule>
  </conditionalFormatting>
  <conditionalFormatting sqref="U19:V21 S19:S25">
    <cfRule type="cellIs" dxfId="64" priority="33" operator="equal">
      <formula>MODERADO</formula>
    </cfRule>
    <cfRule type="cellIs" dxfId="63" priority="34" operator="equal">
      <formula>"Menor"</formula>
    </cfRule>
    <cfRule type="cellIs" dxfId="62" priority="35" operator="equal">
      <formula>"Leve"</formula>
    </cfRule>
  </conditionalFormatting>
  <conditionalFormatting sqref="V4:V5">
    <cfRule type="cellIs" dxfId="61" priority="99" operator="equal">
      <formula>"EXTREMO"</formula>
    </cfRule>
    <cfRule type="cellIs" dxfId="60" priority="100" operator="equal">
      <formula>MODERADO</formula>
    </cfRule>
  </conditionalFormatting>
  <conditionalFormatting sqref="W4:W25">
    <cfRule type="containsText" dxfId="59" priority="55" operator="containsText" text="ALTO">
      <formula>NOT(ISERROR(SEARCH("ALTO",W4)))</formula>
    </cfRule>
    <cfRule type="containsText" dxfId="58" priority="54" operator="containsText" text="MODERADO">
      <formula>NOT(ISERROR(SEARCH("MODERADO",W4)))</formula>
    </cfRule>
    <cfRule type="cellIs" dxfId="57" priority="107" operator="equal">
      <formula>"EXTREMO"</formula>
    </cfRule>
  </conditionalFormatting>
  <conditionalFormatting sqref="AV4 AV6:AV7 AV9 AV11:AV14 AV17:AV23 AV26:AV28">
    <cfRule type="cellIs" dxfId="56" priority="49" operator="equal">
      <formula>"Mayor"</formula>
    </cfRule>
    <cfRule type="cellIs" dxfId="55" priority="50" operator="equal">
      <formula>"Moderado"</formula>
    </cfRule>
    <cfRule type="cellIs" dxfId="54" priority="48" operator="equal">
      <formula>"Catastrófico"</formula>
    </cfRule>
  </conditionalFormatting>
  <conditionalFormatting sqref="AW27:AW28">
    <cfRule type="cellIs" dxfId="53" priority="13" stopIfTrue="1" operator="equal">
      <formula>"Media"</formula>
    </cfRule>
    <cfRule type="cellIs" dxfId="52" priority="14" operator="equal">
      <formula>"Muy Baja"</formula>
    </cfRule>
    <cfRule type="cellIs" dxfId="51" priority="11" operator="equal">
      <formula>"Catastrofico"</formula>
    </cfRule>
    <cfRule type="cellIs" dxfId="50" priority="12" stopIfTrue="1" operator="equal">
      <formula>"Alta"</formula>
    </cfRule>
  </conditionalFormatting>
  <conditionalFormatting sqref="AW4:AX4 AW6:AX7 AW9:AX9 AW11:AX14 AW15:AW16 AW17:AX24 AW26:AX26">
    <cfRule type="cellIs" dxfId="49" priority="43" operator="equal">
      <formula>"Catastrófico"</formula>
    </cfRule>
  </conditionalFormatting>
  <conditionalFormatting sqref="AW26:AX28 AW4:AX4 AW6:AX7 AW9:AX9 AW11:AX14 AW15:AW16 AW17:AX24">
    <cfRule type="cellIs" dxfId="48" priority="47" operator="equal">
      <formula>"Leve"</formula>
    </cfRule>
    <cfRule type="cellIs" dxfId="47" priority="46" operator="equal">
      <formula>"Menor"</formula>
    </cfRule>
    <cfRule type="cellIs" dxfId="46" priority="44" operator="equal">
      <formula>"Mayor"</formula>
    </cfRule>
    <cfRule type="cellIs" dxfId="45" priority="45" operator="equal">
      <formula>"Moderado"</formula>
    </cfRule>
  </conditionalFormatting>
  <conditionalFormatting sqref="AW4:AY4 M4:M10 AW6:AY7 AW9:AY9">
    <cfRule type="cellIs" dxfId="44" priority="118" operator="equal">
      <formula>"Muy Alta"</formula>
    </cfRule>
    <cfRule type="cellIs" dxfId="43" priority="121" operator="equal">
      <formula>"Muy Baja"</formula>
    </cfRule>
    <cfRule type="cellIs" dxfId="42" priority="119" stopIfTrue="1" operator="equal">
      <formula>"Alta"</formula>
    </cfRule>
    <cfRule type="cellIs" dxfId="41" priority="120" stopIfTrue="1" operator="equal">
      <formula>"Media"</formula>
    </cfRule>
  </conditionalFormatting>
  <conditionalFormatting sqref="AW11:AY14 M13:M17 AW15:AW16 AW17:AY24 M19:M25 AW26:AY26">
    <cfRule type="cellIs" dxfId="40" priority="97" stopIfTrue="1" operator="equal">
      <formula>"Media"</formula>
    </cfRule>
    <cfRule type="cellIs" dxfId="39" priority="98" operator="equal">
      <formula>"Muy Baja"</formula>
    </cfRule>
    <cfRule type="cellIs" dxfId="38" priority="96" stopIfTrue="1" operator="equal">
      <formula>"Alta"</formula>
    </cfRule>
  </conditionalFormatting>
  <conditionalFormatting sqref="AW26:AY28 AW11:AY14 M13:M17 AW15:AW16 AW17:AY24 M19:M25">
    <cfRule type="cellIs" dxfId="37" priority="95" operator="equal">
      <formula>"Muy Alta"</formula>
    </cfRule>
  </conditionalFormatting>
  <conditionalFormatting sqref="AX27:AX28">
    <cfRule type="cellIs" dxfId="36" priority="7" operator="equal">
      <formula>"Catastrófico"</formula>
    </cfRule>
  </conditionalFormatting>
  <conditionalFormatting sqref="AX27:AY27 AX28">
    <cfRule type="cellIs" dxfId="35" priority="8" stopIfTrue="1" operator="equal">
      <formula>"Alta"</formula>
    </cfRule>
    <cfRule type="cellIs" dxfId="34" priority="9" stopIfTrue="1" operator="equal">
      <formula>"Media"</formula>
    </cfRule>
    <cfRule type="cellIs" dxfId="33" priority="10" operator="equal">
      <formula>"Muy Baja"</formula>
    </cfRule>
  </conditionalFormatting>
  <conditionalFormatting sqref="AY28">
    <cfRule type="cellIs" dxfId="32" priority="6" operator="equal">
      <formula>"Muy Baja"</formula>
    </cfRule>
    <cfRule type="cellIs" dxfId="31" priority="4" stopIfTrue="1" operator="equal">
      <formula>"Alta"</formula>
    </cfRule>
    <cfRule type="cellIs" dxfId="30" priority="5" stopIfTrue="1" operator="equal">
      <formula>"Media"</formula>
    </cfRule>
  </conditionalFormatting>
  <conditionalFormatting sqref="AZ4 AZ6:AZ14 AZ17:AZ28">
    <cfRule type="beginsWith" dxfId="29" priority="23" operator="beginsWith" text="Baja">
      <formula>LEFT(AZ4,LEN("Baja"))="Baja"</formula>
    </cfRule>
  </conditionalFormatting>
  <conditionalFormatting sqref="AZ4:BA4 AZ6:BA7 AZ8 AZ9:BA9 AZ10 AZ11:BA14 AZ17:BA24 AZ25 AZ26:BA28 BA15:BA16">
    <cfRule type="containsText" dxfId="28" priority="24" operator="containsText" text="Muy alta">
      <formula>NOT(ISERROR(SEARCH("Muy alta",AZ4)))</formula>
    </cfRule>
  </conditionalFormatting>
  <conditionalFormatting sqref="AZ4:BA4 AZ6:BA7 AZ8 AZ9:BA9 AZ10 AZ11:BA14 BA15:BA16 AZ17:BA24 AZ25 AZ26:BA28">
    <cfRule type="containsText" dxfId="27" priority="25" operator="containsText" text="Alta">
      <formula>NOT(ISERROR(SEARCH("Alta",AZ4)))</formula>
    </cfRule>
    <cfRule type="containsText" dxfId="26" priority="26" operator="containsText" text="Media">
      <formula>NOT(ISERROR(SEARCH("Media",AZ4)))</formula>
    </cfRule>
    <cfRule type="containsText" dxfId="25" priority="27" stopIfTrue="1" operator="containsText" text="&quot;Muy baja&quot;">
      <formula>NOT(ISERROR(SEARCH("""Muy baja""",AZ4)))</formula>
    </cfRule>
  </conditionalFormatting>
  <conditionalFormatting sqref="BC4 BC6:BC7 BC9 BC11:BC14 BC17:BC24 BC26:BC28">
    <cfRule type="containsText" dxfId="24" priority="40" operator="containsText" text="Alta">
      <formula>NOT(ISERROR(SEARCH("Alta",BC4)))</formula>
    </cfRule>
    <cfRule type="cellIs" dxfId="23" priority="41" operator="equal">
      <formula>"Extremo"</formula>
    </cfRule>
    <cfRule type="cellIs" dxfId="22" priority="42" stopIfTrue="1" operator="equal">
      <formula>"Moderado"</formula>
    </cfRule>
  </conditionalFormatting>
  <conditionalFormatting sqref="CB4:CB20 BL4:BZ28 CB25:CB28">
    <cfRule type="containsText" dxfId="21" priority="28" operator="containsText" text="Extremo ">
      <formula>NOT(ISERROR(SEARCH("Extremo ",BL4)))</formula>
    </cfRule>
    <cfRule type="containsText" dxfId="20" priority="29" operator="containsText" text="Alto">
      <formula>NOT(ISERROR(SEARCH("Alto",BL4)))</formula>
    </cfRule>
    <cfRule type="containsText" dxfId="19" priority="30" operator="containsText" text="Moderado">
      <formula>NOT(ISERROR(SEARCH("Moderado",BL4)))</formula>
    </cfRule>
    <cfRule type="containsText" dxfId="18" priority="31" operator="containsText" text="Bajo">
      <formula>NOT(ISERROR(SEARCH("Bajo",BL4)))</formula>
    </cfRule>
  </conditionalFormatting>
  <conditionalFormatting sqref="CB22:CB23">
    <cfRule type="containsText" dxfId="17" priority="108" operator="containsText" text="Extremo ">
      <formula>NOT(ISERROR(SEARCH("Extremo ",CB22)))</formula>
    </cfRule>
    <cfRule type="containsText" dxfId="16" priority="109" operator="containsText" text="Alto">
      <formula>NOT(ISERROR(SEARCH("Alto",CB22)))</formula>
    </cfRule>
    <cfRule type="containsText" dxfId="15" priority="110" operator="containsText" text="Moderado">
      <formula>NOT(ISERROR(SEARCH("Moderado",CB22)))</formula>
    </cfRule>
    <cfRule type="containsText" dxfId="14" priority="111" operator="containsText" text="Bajo">
      <formula>NOT(ISERROR(SEARCH("Bajo",CB22)))</formula>
    </cfRule>
  </conditionalFormatting>
  <conditionalFormatting sqref="CC4:CE4 CA4:CA28 CC5:CD5 CC6:CE7 CD8 CC8:CC28 CD9:CE9 CD10 CD11:CE14 CD15:CD16 CD17:CE28">
    <cfRule type="containsText" dxfId="13" priority="37" operator="containsText" text="Debil">
      <formula>NOT(ISERROR(SEARCH("Debil",CA4)))</formula>
    </cfRule>
    <cfRule type="cellIs" dxfId="12" priority="38" operator="equal">
      <formula>"Moderado"</formula>
    </cfRule>
    <cfRule type="cellIs" dxfId="11" priority="39" operator="equal">
      <formula>"Fuerte"</formula>
    </cfRule>
  </conditionalFormatting>
  <conditionalFormatting sqref="CF4 CF6:CF7 CF9 CF11:CF14 CF17:CF28">
    <cfRule type="containsText" dxfId="10" priority="1" operator="containsText" text="Débil">
      <formula>NOT(ISERROR(SEARCH("Débil",CF4)))</formula>
    </cfRule>
    <cfRule type="containsText" dxfId="9" priority="3" operator="containsText" text="Fuerte">
      <formula>NOT(ISERROR(SEARCH("Fuerte",CF4)))</formula>
    </cfRule>
    <cfRule type="containsText" dxfId="8" priority="2" operator="containsText" text="Moderado">
      <formula>NOT(ISERROR(SEARCH("Moderado",CF4)))</formula>
    </cfRule>
  </conditionalFormatting>
  <conditionalFormatting sqref="CH4:CH14 CH17:CH28">
    <cfRule type="beginsWith" dxfId="7" priority="19" operator="beginsWith" text="Baja">
      <formula>LEFT(CH4,LEN("Baja"))="Baja"</formula>
    </cfRule>
    <cfRule type="containsText" dxfId="6" priority="18" operator="containsText" text="Muy baja">
      <formula>NOT(ISERROR(SEARCH("Muy baja",CH4)))</formula>
    </cfRule>
    <cfRule type="containsText" dxfId="5" priority="16" operator="containsText" text="Alta">
      <formula>NOT(ISERROR(SEARCH("Alta",CH4)))</formula>
    </cfRule>
    <cfRule type="containsText" dxfId="4" priority="17" operator="containsText" text="Media">
      <formula>NOT(ISERROR(SEARCH("Media",CH4)))</formula>
    </cfRule>
    <cfRule type="containsText" dxfId="3" priority="15" operator="containsText" text="Muy Alta">
      <formula>NOT(ISERROR(SEARCH("Muy Alta",CH4)))</formula>
    </cfRule>
  </conditionalFormatting>
  <conditionalFormatting sqref="CJ4:CJ14 CJ17:CJ28">
    <cfRule type="containsText" dxfId="2" priority="22" operator="containsText" text="Moderado">
      <formula>NOT(ISERROR(SEARCH("Moderado",CJ4)))</formula>
    </cfRule>
    <cfRule type="containsText" dxfId="1" priority="21" operator="containsText" text="Alta">
      <formula>NOT(ISERROR(SEARCH("Alta",CJ4)))</formula>
    </cfRule>
    <cfRule type="containsText" dxfId="0" priority="20" operator="containsText" text="Extremo">
      <formula>NOT(ISERROR(SEARCH("Extremo",CJ4)))</formula>
    </cfRule>
  </conditionalFormatting>
  <dataValidations count="4">
    <dataValidation allowBlank="1" showInputMessage="1" showErrorMessage="1" sqref="BE7:BE10 BE13:BE17 BE4:BE5 H11 BE28 BG13 BE23 BG23 BE26 BG26 BG4:BG5" xr:uid="{F0BB1527-C668-4A91-AB33-144FCB8274B7}"/>
    <dataValidation allowBlank="1" showInputMessage="1" showErrorMessage="1" prompt="Número de eventos presentados en un periodo determinado, " sqref="AY3" xr:uid="{3DAB74C6-D770-49F2-90A1-26395F2A00ED}"/>
    <dataValidation type="list" allowBlank="1" showInputMessage="1" showErrorMessage="1" sqref="AC6:AU7 X9:AA9 AC9:AU9 X26 AT17:AT24 AC26 AC17:AC24 X17:X24 X6:AA7 AC27:AT28 AC4:AU4 X4:AA4 M27:P28 AT26 R27:AA28 Y17:AA26 X11:AA14 AD17:AS26 AC11:AU14 AU17:AU28" xr:uid="{6AF60B07-A9FA-46F3-BEE6-B3D72D76C314}">
      <formula1>"Si,No"</formula1>
    </dataValidation>
    <dataValidation allowBlank="1" showInputMessage="1" showErrorMessage="1" prompt="Calficar cualitativamente &quot;SI&quot; O &quot;NO&quot;" sqref="CP3" xr:uid="{454F30EF-1017-4F15-91E5-CCDD22DBD931}"/>
  </dataValidations>
  <pageMargins left="0.25" right="0.25" top="0.75" bottom="0.75" header="0.3" footer="0.3"/>
  <pageSetup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CORRUPCIÓN</vt:lpstr>
      <vt:lpstr>CORRUPCIÓN!Área_de_impresión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Willington Granados Herrera</dc:creator>
  <cp:lastModifiedBy>Willington Granados Herrera</cp:lastModifiedBy>
  <dcterms:created xsi:type="dcterms:W3CDTF">2025-01-17T15:36:01Z</dcterms:created>
  <dcterms:modified xsi:type="dcterms:W3CDTF">2025-01-29T20:07:43Z</dcterms:modified>
</cp:coreProperties>
</file>