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willington.granados\OneDrive - UPIT\Escritorio\UPIT\Gestión Mensual\Noviembre\Respuesta ITA\4.3.G\"/>
    </mc:Choice>
  </mc:AlternateContent>
  <xr:revisionPtr revIDLastSave="0" documentId="13_ncr:1_{7EDB9CDB-F308-452E-A723-141B0CC971D6}" xr6:coauthVersionLast="47" xr6:coauthVersionMax="47" xr10:uidLastSave="{00000000-0000-0000-0000-000000000000}"/>
  <bookViews>
    <workbookView xWindow="-108" yWindow="-108" windowWidth="23256" windowHeight="13896" xr2:uid="{2B6367FC-102F-4CD1-AB1E-998B08716BCD}"/>
  </bookViews>
  <sheets>
    <sheet name="2024"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6" i="1" l="1"/>
  <c r="T37" i="1"/>
  <c r="T38" i="1"/>
  <c r="T39" i="1"/>
  <c r="T40" i="1"/>
  <c r="T41" i="1"/>
  <c r="T35" i="1"/>
  <c r="B39" i="1"/>
  <c r="C39" i="1"/>
  <c r="B40" i="1"/>
  <c r="C40" i="1"/>
  <c r="T18" i="1"/>
  <c r="T46" i="1"/>
  <c r="B46" i="1"/>
  <c r="C46" i="1"/>
  <c r="B38" i="1" l="1"/>
  <c r="C38" i="1"/>
  <c r="B37" i="1" l="1"/>
  <c r="C37" i="1"/>
  <c r="B36" i="1"/>
  <c r="C36" i="1"/>
  <c r="T22" i="1"/>
  <c r="S21" i="1"/>
  <c r="R21" i="1"/>
  <c r="R24" i="1"/>
  <c r="T24" i="1" s="1"/>
  <c r="C44" i="1"/>
  <c r="T44" i="1"/>
  <c r="T45" i="1"/>
  <c r="T42" i="1"/>
  <c r="T43" i="1"/>
  <c r="T28" i="1"/>
  <c r="T10" i="1"/>
  <c r="T9" i="1"/>
  <c r="B28" i="1"/>
  <c r="C28" i="1"/>
  <c r="B45" i="1" l="1"/>
  <c r="C45" i="1"/>
  <c r="C43" i="1"/>
  <c r="C42" i="1"/>
  <c r="C24" i="1"/>
  <c r="C10" i="1"/>
  <c r="B43" i="1"/>
  <c r="B42" i="1"/>
  <c r="B33" i="1"/>
  <c r="B34" i="1"/>
  <c r="B35" i="1"/>
  <c r="B41" i="1"/>
  <c r="B32" i="1"/>
  <c r="B30" i="1"/>
  <c r="B31" i="1"/>
  <c r="B29" i="1"/>
  <c r="B10" i="1"/>
  <c r="B11" i="1"/>
  <c r="B12" i="1"/>
  <c r="B13" i="1"/>
  <c r="B14" i="1"/>
  <c r="B15" i="1"/>
  <c r="B16" i="1"/>
  <c r="B17" i="1"/>
  <c r="B18" i="1"/>
  <c r="T15" i="1" l="1"/>
  <c r="T12" i="1"/>
  <c r="T13" i="1"/>
  <c r="T14" i="1"/>
  <c r="T16" i="1"/>
  <c r="T17" i="1"/>
  <c r="T19" i="1"/>
  <c r="T20" i="1"/>
  <c r="T21" i="1"/>
  <c r="T23" i="1"/>
  <c r="T25" i="1"/>
  <c r="T26" i="1"/>
  <c r="T27" i="1"/>
  <c r="T29" i="1"/>
  <c r="C35" i="1" l="1"/>
  <c r="C41" i="1"/>
  <c r="C32" i="1"/>
  <c r="C30" i="1"/>
  <c r="C31" i="1"/>
  <c r="B9" i="1"/>
  <c r="B19" i="1"/>
  <c r="B20" i="1"/>
  <c r="B21" i="1"/>
  <c r="B22" i="1"/>
  <c r="B23" i="1"/>
  <c r="B24" i="1"/>
  <c r="B25" i="1"/>
  <c r="B26" i="1"/>
  <c r="B27" i="1"/>
  <c r="R11" i="1"/>
  <c r="T11" i="1" l="1"/>
  <c r="C11" i="1"/>
  <c r="T33" i="1" l="1"/>
  <c r="T34" i="1"/>
  <c r="C12" i="1"/>
  <c r="C13" i="1"/>
  <c r="B44" i="1"/>
  <c r="C34" i="1"/>
  <c r="C33" i="1"/>
  <c r="Y33" i="1"/>
  <c r="AA33" i="1" s="1"/>
  <c r="AB33" i="1" s="1"/>
  <c r="Y34" i="1"/>
  <c r="AA34" i="1" s="1"/>
  <c r="AB34" i="1" s="1"/>
  <c r="Y42" i="1"/>
  <c r="AA42" i="1" s="1"/>
  <c r="AB42" i="1" s="1"/>
  <c r="Y25" i="1"/>
  <c r="AA25" i="1" s="1"/>
  <c r="AB25" i="1" s="1"/>
  <c r="Y26" i="1"/>
  <c r="AA26" i="1" s="1"/>
  <c r="AB26" i="1" s="1"/>
  <c r="Y27" i="1"/>
  <c r="AA27" i="1" s="1"/>
  <c r="AB27" i="1" s="1"/>
  <c r="Y29" i="1"/>
  <c r="AA29" i="1" s="1"/>
  <c r="AB29" i="1" s="1"/>
  <c r="C29" i="1"/>
  <c r="C25" i="1"/>
  <c r="C27" i="1"/>
  <c r="C26" i="1"/>
  <c r="C14" i="1" l="1"/>
  <c r="C15" i="1"/>
  <c r="C16" i="1"/>
  <c r="C17" i="1"/>
  <c r="C18" i="1"/>
  <c r="C19" i="1"/>
  <c r="C20" i="1"/>
  <c r="C21" i="1"/>
  <c r="C22" i="1"/>
  <c r="C23" i="1"/>
  <c r="C9" i="1"/>
  <c r="Y11" i="1"/>
  <c r="AA11" i="1" s="1"/>
  <c r="AB11" i="1" s="1"/>
  <c r="Y12" i="1"/>
  <c r="AA12" i="1" s="1"/>
  <c r="AB12" i="1" s="1"/>
  <c r="Y13" i="1"/>
  <c r="AA13" i="1" s="1"/>
  <c r="AB13" i="1" s="1"/>
  <c r="Y14" i="1"/>
  <c r="AA14" i="1" s="1"/>
  <c r="AB14" i="1" s="1"/>
  <c r="Y15" i="1"/>
  <c r="AA15" i="1" s="1"/>
  <c r="AB15" i="1" s="1"/>
  <c r="Y16" i="1"/>
  <c r="AA16" i="1" s="1"/>
  <c r="AB16" i="1" s="1"/>
  <c r="Y17" i="1"/>
  <c r="AA17" i="1" s="1"/>
  <c r="AB17" i="1" s="1"/>
  <c r="Y18" i="1"/>
  <c r="AA18" i="1" s="1"/>
  <c r="AB18" i="1" s="1"/>
  <c r="Y19" i="1"/>
  <c r="AA19" i="1" s="1"/>
  <c r="AB19" i="1" s="1"/>
  <c r="Y20" i="1"/>
  <c r="AA20" i="1" s="1"/>
  <c r="AB20" i="1" s="1"/>
  <c r="Y21" i="1"/>
  <c r="AA21" i="1" s="1"/>
  <c r="AB21" i="1" s="1"/>
  <c r="Y22" i="1"/>
  <c r="AA22" i="1" s="1"/>
  <c r="AB22" i="1" s="1"/>
  <c r="Y23" i="1"/>
  <c r="AA23" i="1" s="1"/>
  <c r="AB23" i="1" s="1"/>
  <c r="Y24" i="1"/>
  <c r="AA24" i="1" s="1"/>
  <c r="AB24" i="1" s="1"/>
  <c r="Y10" i="1"/>
  <c r="AA10" i="1" s="1"/>
  <c r="AB10" i="1" s="1"/>
  <c r="Y9" i="1"/>
  <c r="AA9" i="1" s="1"/>
  <c r="AB9" i="1" s="1"/>
  <c r="D39" i="1" l="1"/>
  <c r="E39" i="1" s="1"/>
  <c r="D40" i="1"/>
  <c r="E40" i="1" s="1"/>
  <c r="D46" i="1"/>
  <c r="E46" i="1" s="1"/>
  <c r="D38" i="1"/>
  <c r="D37" i="1"/>
  <c r="D28" i="1"/>
  <c r="E28" i="1" s="1"/>
  <c r="D36" i="1"/>
  <c r="E36" i="1" s="1"/>
  <c r="D45" i="1"/>
  <c r="D41" i="1"/>
  <c r="E41" i="1" s="1"/>
  <c r="D35" i="1"/>
  <c r="E35" i="1" s="1"/>
  <c r="D34" i="1"/>
  <c r="D33" i="1"/>
  <c r="E33" i="1" s="1"/>
  <c r="D32" i="1"/>
  <c r="E32" i="1" s="1"/>
  <c r="D42" i="1"/>
  <c r="D31" i="1"/>
  <c r="E31" i="1" s="1"/>
  <c r="D43" i="1"/>
  <c r="E43" i="1" s="1"/>
  <c r="D44" i="1"/>
  <c r="D30" i="1"/>
  <c r="E30" i="1" s="1"/>
  <c r="D29" i="1"/>
  <c r="E29" i="1" s="1"/>
  <c r="D13" i="1"/>
  <c r="E13" i="1" s="1"/>
  <c r="D23" i="1"/>
  <c r="D17" i="1"/>
  <c r="E17" i="1" s="1"/>
  <c r="D21" i="1"/>
  <c r="D22" i="1"/>
  <c r="D24" i="1"/>
  <c r="D14" i="1"/>
  <c r="E14" i="1" s="1"/>
  <c r="D15" i="1"/>
  <c r="E15" i="1" s="1"/>
  <c r="D16" i="1"/>
  <c r="E16" i="1" s="1"/>
  <c r="D10" i="1"/>
  <c r="E10" i="1" s="1"/>
  <c r="D25" i="1"/>
  <c r="E25" i="1" s="1"/>
  <c r="D18" i="1"/>
  <c r="E18" i="1" s="1"/>
  <c r="D12" i="1"/>
  <c r="E12" i="1" s="1"/>
  <c r="D26" i="1"/>
  <c r="E26" i="1" s="1"/>
  <c r="D11" i="1"/>
  <c r="E11" i="1" s="1"/>
  <c r="D27" i="1"/>
  <c r="D19" i="1"/>
  <c r="E19" i="1" s="1"/>
  <c r="D20" i="1"/>
  <c r="D9" i="1"/>
  <c r="E9" i="1" s="1"/>
  <c r="E38" i="1" l="1"/>
  <c r="E45" i="1"/>
  <c r="E37" i="1"/>
  <c r="E27" i="1"/>
  <c r="E44" i="1"/>
  <c r="E34" i="1"/>
  <c r="E42" i="1"/>
  <c r="E22" i="1"/>
  <c r="E21" i="1"/>
  <c r="E20" i="1"/>
  <c r="E24" i="1"/>
  <c r="E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tc={F047A01D-4938-464F-A667-1404C0677BFF}</author>
  </authors>
  <commentList>
    <comment ref="P20" authorId="0" shapeId="0" xr:uid="{F047A01D-4938-464F-A667-1404C0677BFF}">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al porcentaje obtenido en la revisión realizada en el mes de julio de 2024 por parte de la GIT Planeación </t>
      </text>
    </comment>
  </commentList>
</comments>
</file>

<file path=xl/sharedStrings.xml><?xml version="1.0" encoding="utf-8"?>
<sst xmlns="http://schemas.openxmlformats.org/spreadsheetml/2006/main" count="538" uniqueCount="321">
  <si>
    <t xml:space="preserve">SISTEMA INTEGRADO DE GESTIÓN </t>
  </si>
  <si>
    <r>
      <t xml:space="preserve">Codigo: </t>
    </r>
    <r>
      <rPr>
        <sz val="11"/>
        <color rgb="FF0D3E69"/>
        <rFont val="Verdana"/>
        <family val="2"/>
      </rPr>
      <t>FO-SIG-025</t>
    </r>
  </si>
  <si>
    <t xml:space="preserve">Matriz  Indicadores de Gestión </t>
  </si>
  <si>
    <r>
      <t xml:space="preserve">Versión: </t>
    </r>
    <r>
      <rPr>
        <sz val="11"/>
        <color rgb="FF0D3E69"/>
        <rFont val="Verdana"/>
        <family val="2"/>
      </rPr>
      <t>01</t>
    </r>
  </si>
  <si>
    <t xml:space="preserve">Versión: </t>
  </si>
  <si>
    <r>
      <t xml:space="preserve">Fecha: </t>
    </r>
    <r>
      <rPr>
        <sz val="11"/>
        <color rgb="FF0D3E69"/>
        <rFont val="Verdana"/>
        <family val="2"/>
      </rPr>
      <t>21/08/2024</t>
    </r>
  </si>
  <si>
    <t>Fecha:</t>
  </si>
  <si>
    <t>IDENTIFICACIÓN DEL PROCESO</t>
  </si>
  <si>
    <t>INFORMACIÓN DEL INDICADOR</t>
  </si>
  <si>
    <t xml:space="preserve">Medición del indicador </t>
  </si>
  <si>
    <t xml:space="preserve">CONTROL Y SEGUMIENTO I SEMESTRE </t>
  </si>
  <si>
    <t>Seguimiento II</t>
  </si>
  <si>
    <t xml:space="preserve">CONTROL Y SEGUMIENTO II  SEMESTRE </t>
  </si>
  <si>
    <t xml:space="preserve">Alineación operativa </t>
  </si>
  <si>
    <t>Clasificación del indicador</t>
  </si>
  <si>
    <t xml:space="preserve">Descripción del indicador </t>
  </si>
  <si>
    <t xml:space="preserve">Reporte del indicador </t>
  </si>
  <si>
    <t xml:space="preserve">Verificación por parte del GIT Planeación </t>
  </si>
  <si>
    <t xml:space="preserve">Evaluación </t>
  </si>
  <si>
    <t xml:space="preserve">Proceso </t>
  </si>
  <si>
    <t>Sigla</t>
  </si>
  <si>
    <t>Objetivo proceso</t>
  </si>
  <si>
    <t xml:space="preserve">AUX1 </t>
  </si>
  <si>
    <t xml:space="preserve">Id </t>
  </si>
  <si>
    <t>Nombre del Indicador</t>
  </si>
  <si>
    <t>Intención del Indicador</t>
  </si>
  <si>
    <t>Tipo de indicador</t>
  </si>
  <si>
    <t>Comportamiento  esperado</t>
  </si>
  <si>
    <t>Decripción del Numerador</t>
  </si>
  <si>
    <t xml:space="preserve">Decripción Denominador </t>
  </si>
  <si>
    <t xml:space="preserve">Fórmula de cálculo </t>
  </si>
  <si>
    <t xml:space="preserve">Responsable del reporte </t>
  </si>
  <si>
    <t>Fuente de información</t>
  </si>
  <si>
    <t>Periodicidad de la Medición</t>
  </si>
  <si>
    <t>Linea Base</t>
  </si>
  <si>
    <t>Meta 2024</t>
  </si>
  <si>
    <t xml:space="preserve">Numerador  </t>
  </si>
  <si>
    <t>Denominador</t>
  </si>
  <si>
    <t xml:space="preserve">Resultado obtendio </t>
  </si>
  <si>
    <t xml:space="preserve">Decripción de la medicion </t>
  </si>
  <si>
    <t>Desviaciones en puntos porcentuales sobre  meta</t>
  </si>
  <si>
    <t xml:space="preserve">Resultado obtenido </t>
  </si>
  <si>
    <t xml:space="preserve">Descripción de la medición </t>
  </si>
  <si>
    <t>Acción de mejora</t>
  </si>
  <si>
    <t xml:space="preserve">Sistema Integrado de Gestión </t>
  </si>
  <si>
    <t xml:space="preserve"> Porcentaje de Controles Efectivos</t>
  </si>
  <si>
    <t>Medir el porcentaje de controles aplicados cortrectamente para la  mitigación del riesos</t>
  </si>
  <si>
    <t>Efectividad</t>
  </si>
  <si>
    <t xml:space="preserve">Incrementar </t>
  </si>
  <si>
    <t>Promedio de  controles ejecutados  o aplicados a los  riesgos, lo cual se evidencia luego del seguimiento cuatrimestral realizado por los procesos y las correspondientes evidencias cargadas.</t>
  </si>
  <si>
    <t xml:space="preserve">Promedio de controles definidos por cada uno de los riesgos para su mitigación. </t>
  </si>
  <si>
    <t>Promedio de controles implementados en el periodo de seguimiento / promedio  de controles definidos para el periodo. *100</t>
  </si>
  <si>
    <t>Asesor 1020-16</t>
  </si>
  <si>
    <t xml:space="preserve">Matriz riesgos </t>
  </si>
  <si>
    <t>Semestral</t>
  </si>
  <si>
    <t>No aplica</t>
  </si>
  <si>
    <t>Se llevó a cabo un análisis de los controles establecidos para los riesgos de gestión de los procesos. Aunque se identificó que solo un riesgo no cuenta con un control debidamente aplicado, se recomienda revisar la formulación de estos controles para los riesgos de gestión de la entidad, así como las evidencias que respalden su implementación.</t>
  </si>
  <si>
    <t xml:space="preserve">Gestión Administrativa </t>
  </si>
  <si>
    <t>Porcentaje de mantenimiento preventivo y correctivo realizado respecto al plan establecido.</t>
  </si>
  <si>
    <t>Asegurar que el mantenimiento de bienes muebles e inmuebles se realiza de acuerdo con los planes, mejorando la eficiencia y la vida útil de los recursos.</t>
  </si>
  <si>
    <t>Eficacia</t>
  </si>
  <si>
    <t xml:space="preserve"> Número de actividades desarrolladas en el plan de mantenimiento </t>
  </si>
  <si>
    <t>Número de mantenimientos preventivo y correctivos planeados</t>
  </si>
  <si>
    <t xml:space="preserve"> (Número de actividades desarrolladas en el plan de mantenimiento / Número total de actividades de mantenimientos programados) x 100.</t>
  </si>
  <si>
    <t>Profesional Especializado 2028-21</t>
  </si>
  <si>
    <t>Plan anual de mantenimiento preventivo y correctivos</t>
  </si>
  <si>
    <t>Anual</t>
  </si>
  <si>
    <t>De acuerdo con el cronograma de actividades para mantenimientos 2024 por parte de la Gestión Administrativa se han desarrollado 32 mantenimientos en la sede principal de la UPIT</t>
  </si>
  <si>
    <t>Porcentaje de bienes muebles e inmuebles que están correctamente registrados en el inventario en un período específico</t>
  </si>
  <si>
    <t>Asegurar que todos los bienes adquiridos por la Entidad o bajo su administración, estén registrados en el inventario de la Entidad</t>
  </si>
  <si>
    <t>Mantener</t>
  </si>
  <si>
    <t xml:space="preserve">Número de bienes muebles e inmuebles que están correctamente registrados en el inventario de la UPIT </t>
  </si>
  <si>
    <t>Total de de bienes muebles e inmuebles que ingresan a la Entidad</t>
  </si>
  <si>
    <t>(Número de bienes correctamente registrados / Número de solicitudes de ingreso de almacén) x 100.</t>
  </si>
  <si>
    <t>Formato toma de inventario</t>
  </si>
  <si>
    <t>Durante la vigencia 2024 se han adquirido 47 bienes catalogados como activos y 246 de consumo, los ingresos se han realizado a través de 032 entradas de almacén.
Los 293 bienes se encuentran registrados en la matriz y soportados en 34 formatos de entrada de almacén.</t>
  </si>
  <si>
    <t xml:space="preserve">Porcentaje de trámites ejecutados dentro de los terminos establecidos </t>
  </si>
  <si>
    <t>Medir la eficiencia de la gestion de los trámites de comisiones</t>
  </si>
  <si>
    <t xml:space="preserve">Eficiencia </t>
  </si>
  <si>
    <t>Número total de comisiones tramitados dentro de los 3 días hábiles siguientes a la recepción de la solicitud completa. 
Nota: en caso de devoluciones, el tiempo se contará desde el reingreso de la solicitud"</t>
  </si>
  <si>
    <t>Número total de solicitudes de viáticos recibidos a través de control Doc</t>
  </si>
  <si>
    <t xml:space="preserve">(Número total de comisiones tramitados dentro de los 3 días hábiles siguientes a la recepción de la solicitud completa/ Número total de solicitudes de viaticos recibidos ) x 100. </t>
  </si>
  <si>
    <t>Control Doc</t>
  </si>
  <si>
    <t>A través de la matriz de seguimiento de comisiones radicadas, se midieron los tiempos de comisiones tramitados dentro de los 3 días hábiles siguientes a la recepción de la solicitud completa.</t>
  </si>
  <si>
    <t>Control interno disciplinario</t>
  </si>
  <si>
    <t>Porcentaje de procesos disciplinarios concluidos en comparación con el número total de procesos disciplinarios iniciados en un período específico</t>
  </si>
  <si>
    <t>Evaluar la eficacia en la resolución de los procesos disciplinarios.</t>
  </si>
  <si>
    <t>Número de procesos disciplinarios evaluados y con auto de decisión (archivo o apertura de investigación) dentro de los 6 meses siguientes a la recepción de la queja, informe o denuncia</t>
  </si>
  <si>
    <t>Número total de quejas, informes o denuncias presentadas en el año</t>
  </si>
  <si>
    <t>( Número de procesos disciplinarios evaluados y con auto de decisión (archivo o apertura de investigación)/ Número total de quejas, indormes o denuncias presentadas en el año) x 100.</t>
  </si>
  <si>
    <t>Secretario General 0037-23</t>
  </si>
  <si>
    <t>Este indicador se mide anualmente, y se reportará en el mes de enero 2025</t>
  </si>
  <si>
    <t>Gestión Jurídica</t>
  </si>
  <si>
    <t>Eficacia en la respuesta de conceptos jurídicos</t>
  </si>
  <si>
    <t>Medir la eficacia en la respuesta a conceptos jurídicos solicitados a la OAJ</t>
  </si>
  <si>
    <t xml:space="preserve">Numero de conceptos jurídicos con repuesta emitida </t>
  </si>
  <si>
    <t xml:space="preserve"> Total de solicitudes de conceptos jurídicos recibidos</t>
  </si>
  <si>
    <t>(Numero de conceptos jurídicos con repuesta emitida / Total de solicitudes de conceptos jurídicos recibidos) X 100%</t>
  </si>
  <si>
    <t>Jefe de Oficina 1045-16</t>
  </si>
  <si>
    <t>Trimestral</t>
  </si>
  <si>
    <t>Durante el periodo se recibieron 2 solicitudes de conceptos los cuales fueron emitidos en oportunidad</t>
  </si>
  <si>
    <t>Eficacia en el control de legalidad</t>
  </si>
  <si>
    <t>Medir el porcentaje de actos administrativos con control de legalidad realizado por la Oficina Asesora Jurídica respecto de las solicitudes recibidas.</t>
  </si>
  <si>
    <t xml:space="preserve">Numero de actos administrativos con control de legalidad realizado por parte de la OAJ </t>
  </si>
  <si>
    <t>Total de solicitudes de revisión de actos administrativos recibidos en la OAJ</t>
  </si>
  <si>
    <t>(Numero de actos administrativos con control de legalidad realizado por parte de la OAJ  / Total de solicitudes de revisión de actos administrativos recibidos en la OAJ) X 100%</t>
  </si>
  <si>
    <t>El porcentaje faltante del 100% corresponde a 3 solicitudes de control de legalidad que a la fecha no han podido culminarse debido a:
- Resolucion de adopcion de la Politica de Seguridad de la informacion, ya que la misma fue devuelta a la OAJ el 11/09/2024 para ajustes en la resolucion y en el documento de la Politica, los cuals fueron remitidos al área técnica para sus ajustes. Y con posterioridad a ello poder remitir nuevamente el acto administrtaivo correspondeinte.
- Resolucion de adopcion de la Politica de Datos Personales, ya que la misma fue devuelta a la OAJ el 11/09/2024 para ajustes en la resolucion y en el documento de la Politica, los cuals fueron remitidos al área técnica para sus ajustes. Y con posterioridad a ello poder remitir nuevamente el acto administrtaivo correspondeinte.
- Resolucion de la Metodologia para el calculo de obligaciones contingentes y provision contable ya que la misma fue expedida mediante resolucion 243 del 1/10/2024.</t>
  </si>
  <si>
    <t>Éxito procesal de la Entidad</t>
  </si>
  <si>
    <t>Determinar el éxito procesal de la Entidad respecto de los procesos en los que la UPIT hace parte como accionante o accionado</t>
  </si>
  <si>
    <t xml:space="preserve">Número de fallos favorables a la UPIT </t>
  </si>
  <si>
    <t xml:space="preserve">Numero de procesos judiciales con fallo en ultima instancia en los que la Entidad hace parte como accionante o accionado </t>
  </si>
  <si>
    <t>(Número de fallos favorables a la UPIT / Numero de procesos judiciales con fallo en ultima instancia en los que la Entidad hace parte como accionante o accionado ) X 100%</t>
  </si>
  <si>
    <t>Este indicador se mide anualmente, y se reportará en el mes de diciembre</t>
  </si>
  <si>
    <t>Gestión del Talento Humano</t>
  </si>
  <si>
    <t>Ejecución plan de estrategico de talento humano</t>
  </si>
  <si>
    <t xml:space="preserve">Medir la ejecución de las actividades del plan estrategico de talento humano para la vigencia </t>
  </si>
  <si>
    <t>Actividades Realizadas:Sumatoria de las activiades realizadas en el periodo (no se contará las actividades reprogramadas)</t>
  </si>
  <si>
    <t>Actividades Programadas : Sumatoria de las actividades programadas en el periodo</t>
  </si>
  <si>
    <t>(Sumatoria de las activiades realizadas en el periodo (no se contará las actividades reprogramadas)/ Sumatoria de las actividades programadas en el periodo) x 100</t>
  </si>
  <si>
    <t>Cronograma de avance del Plan de Talento Humano</t>
  </si>
  <si>
    <t>El reporte se realiza de acuerdo con el informe del avance del PETH reportado para el plan de acción del primer semestre, el cual es la medición inicial indicativa como base. Por otro lado, es importante mecionar que el indicador de gestión por parte del grupo de talento humano, se aprobó el día 20 de agosto de 2024 y la primera medición oficial se realizará en el mes de enero de 2025.</t>
  </si>
  <si>
    <t>Gestión Contractual</t>
  </si>
  <si>
    <t>Número de dias promedio utilizados para la elaboración de contratos PSP</t>
  </si>
  <si>
    <t>Medir los tiempos de la elaboración de un contrato de prestación de servicios profesionales, desde su radicación y  hasta el envio del memorando al supervisor comunicándole su inicio.</t>
  </si>
  <si>
    <t>Promedio de días: Hace referencia al promedio del número de dias, de la diferencia entre la fecha de radicación y la fecha de envío del memorando al supervisor comunicándole su inicio (no se tendrán en cuenta los tiempos muertos tales como: términos de expedición y publicación de las garantías, términos del firma por parte del proveedor, términos de indisponibilidad de las plataformas transaccionales, o términos de firma y remisión del memorando al supervisor por el ordenador del gasto).</t>
  </si>
  <si>
    <t>Factor de dias habiles del año: Número de dias habiles en el año, sobre el número total del dias en el año.</t>
  </si>
  <si>
    <t xml:space="preserve">Promedio de días x Factor de dias habiles del año </t>
  </si>
  <si>
    <t>Base de datos de seguimiento de los procesos de contratación</t>
  </si>
  <si>
    <t>De acuerdo con la Base de Datos realizada para la medición del indicador, según las fechas de radicación de las solicitudes de contratación, se constató que el GIT de Contratación demora 3 días hábiles en realizar un contrato de prestación de servicios profesionales y/o de apoyo a la gestión, lo cual evidencia que la gestión se realiza en menos tiempo de la proyectada.</t>
  </si>
  <si>
    <t>Contratos Liquidados en los tiempos establecidos</t>
  </si>
  <si>
    <t>Medir los contratos liquidados efectivamente despues de su culminación de tiempos</t>
  </si>
  <si>
    <t>Contratos liquidados a tiempo en el trimestre. Fuente: SECOP II. Aquellos contratos que fueron liquidados en términos durante el trimestre.</t>
  </si>
  <si>
    <t>Contratos pendientes por liquidadar. Fuente: Base de datos  GIT de Contratación. Para determinar la cantidad de contratos a liquidar, se deberá tener en cuenta que: dicho contrato sea suceptible de liquidación y que haya terminado su fase de ejecución y que no haya vencido su período de liquidación.</t>
  </si>
  <si>
    <t>(Número de contratos liquidados dentro de su fase de liquidación / Número total de contratos identificados en su fase de liquidación) x 100</t>
  </si>
  <si>
    <t>Archivo Excel de Seguimiento de procesos, contratos y supervisión.</t>
  </si>
  <si>
    <t xml:space="preserve">Si bien de los 35 por liquidar solo se han liquidado 14, los  21 restantes aún se encuentran en los términos que dispone la ley para ello. </t>
  </si>
  <si>
    <t>Comunicación Estratégica</t>
  </si>
  <si>
    <t>Indice de actualización de la página web</t>
  </si>
  <si>
    <t>Medir el nivel de actualización de la página web de acuerdo con el cumplimiento de la Resolución 1519 de 2020</t>
  </si>
  <si>
    <t>Numero de items cumplidos</t>
  </si>
  <si>
    <t>Numero de items exigidos por los anexos de la resolución 1519 de 2020</t>
  </si>
  <si>
    <t>(Numero de items cumplidos / Numero de items exigidos por los anexos de la resolución 1519 de 2020) X 100%</t>
  </si>
  <si>
    <t>Asesor 1020-14</t>
  </si>
  <si>
    <t>Cumplimiento de la matriz ITA</t>
  </si>
  <si>
    <t xml:space="preserve">De acuerdo con el informe del nivel de cumplimiento de la página web frente a los criterios evaluados por el ITA, el portal de la UPIT presenta para el mes de septiembre un cumplimiento del 37%.
Este porcentaje surge de medir el promediar el número de items cumplidos en los siguientes criterios medidos:
Cumplimiento de criterios de accesibilidad: 			8/9
Cumplimiento de criterios de identidad visual: 			16/18
Cumplimiento de criterios del menú de transparencia:		41/186
Cumplimiento de criterios menú atención a la ciudadanía: 	19/22
Cumplimiento de criterios sección noticias:			1/1
Cumplimiento de criterios seguridad digital:			1/3
Cumplimiento de criterios solicitudes de información: 		4/4
Total: 									90/243
</t>
  </si>
  <si>
    <t>Tasa de crecimiento de seguidores en redes sociales</t>
  </si>
  <si>
    <t>Medir el porcentaje de crecimiento de la comunidad digital de la UPIT</t>
  </si>
  <si>
    <t>Numero de seguidores del periodo presente - numero de seguidores del periodo anterior</t>
  </si>
  <si>
    <t>numero de seguidores del periodo anterior</t>
  </si>
  <si>
    <r>
      <rPr>
        <sz val="11"/>
        <color rgb="FF000000"/>
        <rFont val="Verdana"/>
        <family val="2"/>
      </rPr>
      <t>(Numero de seguidores del periodo presente - numero de seguidores del periodo anterior) /  ( numero de seguidores del periodo anterior)</t>
    </r>
    <r>
      <rPr>
        <sz val="11"/>
        <color rgb="FFFF0000"/>
        <rFont val="Verdana"/>
        <family val="2"/>
      </rPr>
      <t xml:space="preserve">  </t>
    </r>
    <r>
      <rPr>
        <sz val="11"/>
        <color rgb="FF000000"/>
        <rFont val="Verdana"/>
        <family val="2"/>
      </rPr>
      <t>X 100%</t>
    </r>
  </si>
  <si>
    <t>Informe de Redes Sociales</t>
  </si>
  <si>
    <t>Para el tercer trimestre del 2024, el numero total de seguidores de las redes sociales de la UPIT fue 16727, este numero representa un crecimiento del 5% respecto a los seguidores que la UPIT tenia en sus redes sociales en el trimestre anterior.
Linkedin es la red social que presenta un mayor crecimiento con el 12%, seguida de Facebook e Instagram con 8% cada una y Youtube con un crecimiento del 1%
La Red Social X es la unica que presenta un decrecimeinto para este periodo en 1%</t>
  </si>
  <si>
    <t>Tasa de impresiones generadas en la comunidad digital</t>
  </si>
  <si>
    <t>Medir el numero de impresiones que generan las publicaciones en redes sociales en la comunidad digital</t>
  </si>
  <si>
    <t xml:space="preserve">No. de impresiones generadas en un periodo de tiempo </t>
  </si>
  <si>
    <t>Numero total de seguidores</t>
  </si>
  <si>
    <t>(No. de impresiones generadas en un periodo de tiempo / Numero total de seguidores)</t>
  </si>
  <si>
    <t>Para el tercer trimestre se evidencia un promedio de impresiones de 9,96 frente al numero de seguidores de las redes sociales de la UPIT; lo que significa que una publicación es vista en promedio 9,96 veces por cada seguidor que la UPIT tiene en las redes sociales 
Linkedin es la red social con un mayor tasa de impresiones generadas para el tercer trimestre con 11,5, seguida por Facebook con 9,4 y YouTube con 9,3. Instagram es la red social que presenta la tasa de impresiones mas bajo con 5,0 por cada seguidor
Es importante destacar que para la medición de este indicador no se tienen en cuenta las impresiones en la red social X debido a que en la actualidad con las herrmaientas que tiene la Entidad no es posible generar esta información de manera eficiente.</t>
  </si>
  <si>
    <t xml:space="preserve">Relacionamiento con la ciudadanía </t>
  </si>
  <si>
    <t>Eficiencia en las respuestas a PQRSD emitidas por la UPIT</t>
  </si>
  <si>
    <t>Medir el nivel de eficiencia en la respuestas emitidas por la entidad a las PQRSD</t>
  </si>
  <si>
    <t>Cantidad de respuestas a PQRSD emitidas por la entidad dentro de los términos de ley</t>
  </si>
  <si>
    <t>Total de respuestas a PQRSD  emitidas por la entidad</t>
  </si>
  <si>
    <t xml:space="preserve">(Cantidad de respuestas a PQRSD emitidas por la entidad dentro de los términos de ley / cantidad de respuestas a PQRSD  emitidas por la entidad)				
				</t>
  </si>
  <si>
    <t>Matriz de registro de información de las pqrsd recibidas</t>
  </si>
  <si>
    <t>El proceso de Relacionamiento con el Ciudadano alcanza para el tercer trimestre de la vigencia un nivel de eficiencia en los términos de respuesta del 98%, lo que significa que la entidad esta garantizando la respuesta en términos a las solicitudes o pqrsd recibidas</t>
  </si>
  <si>
    <t xml:space="preserve">Tasa de respuesta a PQRSD				</t>
  </si>
  <si>
    <t>Medir el numero promedio de días que se toma la UPIT para dar respuesta a las PQRSD</t>
  </si>
  <si>
    <t>Sumatoria de días que se toma la UPIT para dar respesta a las PQRSD X factor de días hábiles</t>
  </si>
  <si>
    <t>Total de PQRSD contestadas por la entidad</t>
  </si>
  <si>
    <t>((Sumatoria de días que se toma la UPIT para dar respesta a las PQRSD X factor de días hábiles)/ Total de PQRSD contestadas por la entidad)</t>
  </si>
  <si>
    <t>Durante el trimestre evaluado, la UPIT se tomó en promedio 5,5 días hábiles para  dar respuesta a una PQRSD.
Este valor es inferior a la meta propuesta en mas de 9 días hábiles lo que signuifica que la Entidad esta cumpliendo la meta propuesta</t>
  </si>
  <si>
    <t xml:space="preserve">Gestión Financiera </t>
  </si>
  <si>
    <t xml:space="preserve">Porcentaje de ejecución del Programa Anual Mensualizado de Caja-PAC </t>
  </si>
  <si>
    <t xml:space="preserve">Medir la ejecución del Plan Anual Mensualizado de Caja-PAC para la vigencia.				</t>
  </si>
  <si>
    <t>PAC pagado</t>
  </si>
  <si>
    <t>PAC solicitado</t>
  </si>
  <si>
    <t>PAC pagado/ PAC solicitado*100</t>
  </si>
  <si>
    <t>Sistema Integrado de Información SIIF Nación</t>
  </si>
  <si>
    <t xml:space="preserve">Durante el Tercer trimestre de la vigencia 2024 se solicitaron al Ministerio de Hacienda y Crédito Público-MHCP recursos PAC de los componentes de funcionamiento e inversión, dentro de las fechas establecidas en la Circular Externa No. 045 del 29 de diciembre de 2023, por un valor de $10.501 millones y se registró una ejecución de $10.326 millones, lo que representa una ejecución del 98% del PAC solicitado. 
Durante los meses de julio a septiembre se lograron indicadores de ejecución satisfactorios dentro de los niveles y parámetros establecidos por el Ministerio de Hacienda y Crédito Público, lo que garantizó la aprobación de los recursos solicitados y la atención de los pagos de gastos recurrentes y demás necesidades mensuales de pago de la Unidad de Planeación de Infraestructura.
</t>
  </si>
  <si>
    <t>Estados financieros presentados</t>
  </si>
  <si>
    <t xml:space="preserve">Medir la cantidad y la oportunidad en la presentación y publicación de los estados financieros de la entidad. </t>
  </si>
  <si>
    <t xml:space="preserve">Cantidad de estados financieros transmitidos y publicados / Total de estados financieros programados*100				
				</t>
  </si>
  <si>
    <t>Total de estados financieros programados</t>
  </si>
  <si>
    <t xml:space="preserve">Cantidad de estados financieros presentados y publicados / Total de estados financieros programados*100				
				</t>
  </si>
  <si>
    <t>Profesional Especializado-2028-18</t>
  </si>
  <si>
    <t xml:space="preserve">Sistema de Consolidador de Hacienda de Información Financiera Pública- CHIP				</t>
  </si>
  <si>
    <t>Los estados financieros fueron elaborados, aprobados y publicados en la página web de la entidad.</t>
  </si>
  <si>
    <t>Porcentaje de ejecución presupuestal</t>
  </si>
  <si>
    <t xml:space="preserve">Determinar el procentaje de ejecución presupuestal en la vigencia. (La responsabilidad del GIT Financiera es de seguimiento sobre ejecución presupuestal y sobre el PAC, la gestión presupuestal depende de cada dependencia.)				</t>
  </si>
  <si>
    <t>Presupuesto comprometido</t>
  </si>
  <si>
    <t xml:space="preserve">total presupuesto asignado </t>
  </si>
  <si>
    <t xml:space="preserve">Presupuesto comprometido/total presupuesto asignado * 100.
</t>
  </si>
  <si>
    <t xml:space="preserve">"Sistema Integrado de Información Financiera SIIF Nación
Procedimiento Gestión Presupuestal de Gastos"				</t>
  </si>
  <si>
    <t>Mensual</t>
  </si>
  <si>
    <t>El acumulado de ejecución al cierre del trimestre de julio a septiembre, arrojó como resultado lo siguiente:
A nivel de ejecución acumulada del presupuesto comprometido asciende a $ 27.121 millones, lo que representa una medición del 78% frente al presupuesto total asignado ($34.710).
Es importante tener en cuenta que, la responsabilidad del Grupo Interno de Trabajo Financiero es de seguimiento sobre ejecución presupuestal y sobre el PAC, la gestión para que se logre la meta propuesta al cierre de la vigencia depende de cada dependencia.</t>
  </si>
  <si>
    <t>Presupuesto Obligado</t>
  </si>
  <si>
    <t>Presupuesto obligado /total presupuesto asignado * 100</t>
  </si>
  <si>
    <t>El acumulado de ejecución de obliogaciones al cierre del trimestre asciende a $ 20.655 millones, lo que representa una medición del 60% frente al presupuesto total asignado ($ 34.710).
Es importante tener en cuenta que, la responsabilidad del Grupo Interno de Trabajo Financiero es de seguimiento sobre ejecución presupuestal y sobre el PAC, la gestión para que se logre la meta propuesta al cierre de la vigencia depende de cada dependencia.</t>
  </si>
  <si>
    <t xml:space="preserve">Gestión  de la informacion </t>
  </si>
  <si>
    <t>Evaluación de satisfacción de las partes interesadas en los servicios de TI la UPIT</t>
  </si>
  <si>
    <t>Evaluar y mejorar continuamente la calidad de los servicios de información proporcionados por la UPIT, asegurando que las expectativas y necesidades de las partes interesadas sean satisfechas, y utilizando los resultados de la evaluación para hacer ajustes que optimicen el rendimiento y la percepción del servicio</t>
  </si>
  <si>
    <t>(Numero de partes interesadas satisfechas</t>
  </si>
  <si>
    <t xml:space="preserve"> total de partes interesadas encuestadas</t>
  </si>
  <si>
    <t>(Numero de partes interesadas satisfechas/ total de partes interesadas encuestadas)*100</t>
  </si>
  <si>
    <t xml:space="preserve">Encuestas de satisfacción de los servicios de información diligenciadas </t>
  </si>
  <si>
    <t>NA</t>
  </si>
  <si>
    <t xml:space="preserve">Considerando que la medición del indicador es semestral, su medición está planeada para el mes de enero. El indicador fue definido el 28 de agosto de 2024. </t>
  </si>
  <si>
    <t>Porcentaje de productos de información entregados para la toma de decisiones o seguimiento de proyectos.</t>
  </si>
  <si>
    <t>Asegurar que la información relevante y necesaria sea proporcionada de manera oportuna y precisa para apoyar la toma de decisiones estratégicas y el seguimiento de proyectos, garantizando que todos los productos de información solicitados sean entregados dentro del período estipulado</t>
  </si>
  <si>
    <t>Número de Productos de información entregados</t>
  </si>
  <si>
    <t>Número total de productos de información Soliictados</t>
  </si>
  <si>
    <t>(Número de Productos de información entregados/ Número total de productos de información Soliictados )*100</t>
  </si>
  <si>
    <t>Inventario de solicitudes de información periodica</t>
  </si>
  <si>
    <t xml:space="preserve">Considerando que la medición del indicador es semestral, su medición está planeada para el mes de enero. El indicador fue definido el 28 de agosto de 2024. Adicionalmente el registro de las solicitudes se inició a mediados de septiembre posterior a la configuración del sistema GLPI donde se registraran las solicitudes a medir. </t>
  </si>
  <si>
    <t>Adopción de herramientas de gestión de conocimiento institucional</t>
  </si>
  <si>
    <t>Incrementar el uso de las herramientas de gestión del conocimiento institucional, facilitando el acceso, la compartición y la aplicación del conocimiento dentro de la entidad, con el fin de mejorar la eficiencia en los procesos de planificación y toma de decisiones.</t>
  </si>
  <si>
    <t>Número de personas que hacen uso de las herramientas</t>
  </si>
  <si>
    <t>Número de personas encuestadas</t>
  </si>
  <si>
    <t>(Número de personas que hacen uso de las herramientas / número de personas encuestadas)*100</t>
  </si>
  <si>
    <t>Encuesta semestral a los usuarios internos de la UPIT</t>
  </si>
  <si>
    <t>Gestión de Tecnologias de la Informacion</t>
  </si>
  <si>
    <t>Cumplimiento  de proyectos de TI definidos en el PETI implementados eficazmente</t>
  </si>
  <si>
    <t>Garantizar que los proyectos de TI definidos en el Plan Estratégico de Tecnologías de la Información (PETI) sean implementados de manera eficaz, cumpliendo con los plazos, presupuestos y especificaciones establecidos, contribuyendo así al logro de los objetivos estratégicos de la entidad.</t>
  </si>
  <si>
    <t>Sumatoria de los porcentajes de avance de cada proyecto implementado</t>
  </si>
  <si>
    <t>número de proyectos planeados para la vigencia.</t>
  </si>
  <si>
    <t>(Sumatoria de los porcentajes de avance de cada proyecto implementado)/ número de proyectos planeados para la vigencia.</t>
  </si>
  <si>
    <t>Plan Estratégico de las Tecnologías de la Información (PETI)</t>
  </si>
  <si>
    <r>
      <rPr>
        <sz val="11"/>
        <color rgb="FF000000"/>
        <rFont val="Aptos Narrow"/>
        <family val="2"/>
      </rPr>
      <t xml:space="preserve">El avance del 84% total viene de: 
Diseño e implementación Centro de Computo </t>
    </r>
    <r>
      <rPr>
        <b/>
        <sz val="11"/>
        <color rgb="FF000000"/>
        <rFont val="Aptos Narrow"/>
        <family val="2"/>
      </rPr>
      <t>100</t>
    </r>
    <r>
      <rPr>
        <sz val="11"/>
        <color rgb="FF000000"/>
        <rFont val="Aptos Narrow"/>
        <family val="2"/>
      </rPr>
      <t xml:space="preserve">%, Despliegue Web Application Firewall  -WAF </t>
    </r>
    <r>
      <rPr>
        <b/>
        <sz val="11"/>
        <color rgb="FF000000"/>
        <rFont val="Aptos Narrow"/>
        <family val="2"/>
      </rPr>
      <t>100</t>
    </r>
    <r>
      <rPr>
        <sz val="11"/>
        <color rgb="FF000000"/>
        <rFont val="Aptos Narrow"/>
        <family val="2"/>
      </rPr>
      <t xml:space="preserve">%, 
Adquisición Firewall On Premise </t>
    </r>
    <r>
      <rPr>
        <b/>
        <sz val="11"/>
        <color rgb="FF000000"/>
        <rFont val="Aptos Narrow"/>
        <family val="2"/>
      </rPr>
      <t>64</t>
    </r>
    <r>
      <rPr>
        <sz val="11"/>
        <color rgb="FF000000"/>
        <rFont val="Aptos Narrow"/>
        <family val="2"/>
      </rPr>
      <t xml:space="preserve">%,
Implementación de la Transición Protocolo IPV6 </t>
    </r>
    <r>
      <rPr>
        <b/>
        <sz val="11"/>
        <color rgb="FF000000"/>
        <rFont val="Aptos Narrow"/>
        <family val="2"/>
      </rPr>
      <t>100</t>
    </r>
    <r>
      <rPr>
        <sz val="11"/>
        <color rgb="FF000000"/>
        <rFont val="Aptos Narrow"/>
        <family val="2"/>
      </rPr>
      <t xml:space="preserve">%, 
Despliegue herramienta de monitoreo para servidores, red LAN y comunicaciones </t>
    </r>
    <r>
      <rPr>
        <b/>
        <sz val="11"/>
        <color rgb="FF000000"/>
        <rFont val="Aptos Narrow"/>
        <family val="2"/>
      </rPr>
      <t>100</t>
    </r>
    <r>
      <rPr>
        <sz val="11"/>
        <color rgb="FF000000"/>
        <rFont val="Aptos Narrow"/>
        <family val="2"/>
      </rPr>
      <t xml:space="preserve">%, 
Ampliación puntos de red </t>
    </r>
    <r>
      <rPr>
        <b/>
        <sz val="11"/>
        <color rgb="FF000000"/>
        <rFont val="Aptos Narrow"/>
        <family val="2"/>
      </rPr>
      <t>100</t>
    </r>
    <r>
      <rPr>
        <sz val="11"/>
        <color rgb="FF000000"/>
        <rFont val="Aptos Narrow"/>
        <family val="2"/>
      </rPr>
      <t xml:space="preserve">%, 
Adquisición equipos de computo Fase II </t>
    </r>
    <r>
      <rPr>
        <b/>
        <sz val="11"/>
        <color rgb="FF000000"/>
        <rFont val="Aptos Narrow"/>
        <family val="2"/>
      </rPr>
      <t>100</t>
    </r>
    <r>
      <rPr>
        <sz val="11"/>
        <color rgb="FF000000"/>
        <rFont val="Aptos Narrow"/>
        <family val="2"/>
      </rPr>
      <t xml:space="preserve">%,
Sistema para generación copias de seguridad </t>
    </r>
    <r>
      <rPr>
        <b/>
        <sz val="11"/>
        <color rgb="FF000000"/>
        <rFont val="Aptos Narrow"/>
        <family val="2"/>
      </rPr>
      <t>86</t>
    </r>
    <r>
      <rPr>
        <sz val="11"/>
        <color rgb="FF000000"/>
        <rFont val="Aptos Narrow"/>
        <family val="2"/>
      </rPr>
      <t xml:space="preserve">%,  
Definir el modelo de datos para el sistema de información SUPIT  </t>
    </r>
    <r>
      <rPr>
        <b/>
        <sz val="11"/>
        <color rgb="FF000000"/>
        <rFont val="Aptos Narrow"/>
        <family val="2"/>
      </rPr>
      <t>60</t>
    </r>
    <r>
      <rPr>
        <sz val="11"/>
        <color rgb="FF000000"/>
        <rFont val="Aptos Narrow"/>
        <family val="2"/>
      </rPr>
      <t xml:space="preserve">%,
 Implementación de una herramienta de mesa de ayuda </t>
    </r>
    <r>
      <rPr>
        <b/>
        <sz val="11"/>
        <color rgb="FF000000"/>
        <rFont val="Aptos Narrow"/>
        <family val="2"/>
      </rPr>
      <t>100</t>
    </r>
    <r>
      <rPr>
        <sz val="11"/>
        <color rgb="FF000000"/>
        <rFont val="Aptos Narrow"/>
        <family val="2"/>
      </rPr>
      <t xml:space="preserve">%,
 Implementación iteración II proyecto arquitectura empresarial - gobierno digital </t>
    </r>
    <r>
      <rPr>
        <b/>
        <sz val="11"/>
        <color rgb="FF000000"/>
        <rFont val="Aptos Narrow"/>
        <family val="2"/>
      </rPr>
      <t>65</t>
    </r>
    <r>
      <rPr>
        <sz val="11"/>
        <color rgb="FF000000"/>
        <rFont val="Aptos Narrow"/>
        <family val="2"/>
      </rPr>
      <t xml:space="preserve">%,
 Implementación Modelo de Seguridad y Privacidad de la Información </t>
    </r>
    <r>
      <rPr>
        <b/>
        <sz val="11"/>
        <color rgb="FF000000"/>
        <rFont val="Aptos Narrow"/>
        <family val="2"/>
      </rPr>
      <t>69</t>
    </r>
    <r>
      <rPr>
        <sz val="11"/>
        <color rgb="FF000000"/>
        <rFont val="Aptos Narrow"/>
        <family val="2"/>
      </rPr>
      <t xml:space="preserve">%,
 Análisis de vulnerabilidades </t>
    </r>
    <r>
      <rPr>
        <b/>
        <sz val="11"/>
        <color rgb="FF000000"/>
        <rFont val="Aptos Narrow"/>
        <family val="2"/>
      </rPr>
      <t>32</t>
    </r>
    <r>
      <rPr>
        <sz val="11"/>
        <color rgb="FF000000"/>
        <rFont val="Aptos Narrow"/>
        <family val="2"/>
      </rPr>
      <t xml:space="preserve">%  y 
Conformación oficina de tecnologías de la información </t>
    </r>
    <r>
      <rPr>
        <b/>
        <sz val="11"/>
        <color rgb="FF000000"/>
        <rFont val="Aptos Narrow"/>
        <family val="2"/>
      </rPr>
      <t>100</t>
    </r>
    <r>
      <rPr>
        <sz val="11"/>
        <color rgb="FF000000"/>
        <rFont val="Aptos Narrow"/>
        <family val="2"/>
      </rPr>
      <t xml:space="preserve">%. </t>
    </r>
  </si>
  <si>
    <t>Asegurar la calidad y efectividad de los servicios de TI proporcionados por la UPIT, mediante la medición y mejora continua de la satisfacción de las partes interesadas, utilizando los resultados para ajustar y optimizar los servicios de TI de acuerdo con las necesidades y expectativas de los usuarios</t>
  </si>
  <si>
    <t>Numero de partes interesadas satisfechas</t>
  </si>
  <si>
    <t>total de partes interesadas encuestadas</t>
  </si>
  <si>
    <t xml:space="preserve">Encuestas de satisfacción de los servicios de TI diligenciadas </t>
  </si>
  <si>
    <t>Se aplicó la encuesta a 43 personas de las cuales 41, estuvieron en el rango de Bueno y excelente, con lo cual se deteminó la satisfacción del servicio. Lo anterior en un periodo del 23 de abril al 7 de octubre de 2024</t>
  </si>
  <si>
    <t>Cumplimiento del Plan de Seguridad y Privacidad de la Información</t>
  </si>
  <si>
    <t>Asegurar la implementación efectiva del Plan de Seguridad y Privacidad de la Información, minimizando los riesgos asociados a la seguridad y privacidad de los datos, y garantizando el cumplimiento de las normativas y estándares aplicables para proteger la integridad de la información en la organización.</t>
  </si>
  <si>
    <t xml:space="preserve">Sumatoria del porcentaje de avance de las actividades  implementadas </t>
  </si>
  <si>
    <t xml:space="preserve">número de actividades  planeadas para la vigencia. </t>
  </si>
  <si>
    <t xml:space="preserve">Sumatoria del porcentaje de avance de las actividades  implementadas / número de actividades  planeadas para la vigencia. </t>
  </si>
  <si>
    <t>Plan de seguridad y privacidad de la información</t>
  </si>
  <si>
    <t>A la fecha se ha cumplido con las actividades del cronograma en tiempo y calidad. Las actividades mas representativas: Aprobación del  Manual de políticas de seguridad de la información, el Manual del sistema de gestión de seguridad de la información y elaboración del documento de estrategia de continuidad de negocio, entre otros.</t>
  </si>
  <si>
    <t>Formulación y Evaluación</t>
  </si>
  <si>
    <t xml:space="preserve">Cumplimiento al Desarrollo de evaluaciones socioeconicas </t>
  </si>
  <si>
    <t xml:space="preserve">Medir el cumpliento a las respuestas y entregas de evaluaciones socioeconomicas solicitadas por terceros </t>
  </si>
  <si>
    <t xml:space="preserve"> Numero de  Evaluaciones de proyectos socioeconimicas  evaluados .</t>
  </si>
  <si>
    <t>Numero de evaluaciones proyectos  socioeconomicas  solicitadas.</t>
  </si>
  <si>
    <t>(Numero de Evaluación de proyectos atendidas / Numero de Evaluacion de proyectos  solicitadas)*100</t>
  </si>
  <si>
    <t>Subdirector técnico 0040-22</t>
  </si>
  <si>
    <t>Base de datos Subdirección de Formulación y Evaluación  - ControlDoc</t>
  </si>
  <si>
    <t>Índice Implementación de la Estratégia BIM</t>
  </si>
  <si>
    <t>Evaluar el indice de avance en la implementación de la Estrategia BIM a nivel institucional.</t>
  </si>
  <si>
    <t>Número de actividades BIM ejecutadas en la vigencia</t>
  </si>
  <si>
    <t>Número de actividades programadas en el plan de implementación BIM para la vigencia</t>
  </si>
  <si>
    <t>(Número de actividades BIM ejecutadas en la vigencia/
Número de actividades programadas en el plan de implementación BIM para la vigencia</t>
  </si>
  <si>
    <t>Índice de Planes Regionales de Transporte Intermodal</t>
  </si>
  <si>
    <t>Evaluar el cumplimiento en la meta anual planificada respecto a la elaboración del número de Planes Regionales de Transprote Intermodal</t>
  </si>
  <si>
    <t>Número de Planes Regionales de Transporte Intermodal</t>
  </si>
  <si>
    <t>Número de estudios y análisis técnicos meta</t>
  </si>
  <si>
    <t>Número de Planes Regionales de Transporte Intermodal realizados en la vigencia/
Número de Planes Regionales de Transporte Intermodal  meta)</t>
  </si>
  <si>
    <t>Productos relacionados con la formulación y/o seguimiento y/o actualización del Plan de Infraestructura de Transporte</t>
  </si>
  <si>
    <t>Medir el nivel de cumplimiento en la formulación y/o seguimiento y/o actualización del plan de infraestructura de transporte.</t>
  </si>
  <si>
    <t>Número de productos con la formulación y/o seguimiento y/o actualización del PIT</t>
  </si>
  <si>
    <t>Número de productos planificados para el año sobre el PIT</t>
  </si>
  <si>
    <t>(Número de productos con la formulación y/o seguimiento y/o actualización del PIT
/Número de productos planificados para el año sobre el PIT)</t>
  </si>
  <si>
    <t>Estudios y Modelación</t>
  </si>
  <si>
    <t>Cumplimiento de respuesta a las solicitudes externas.</t>
  </si>
  <si>
    <t>Medir la efectividad de los tiempos de respuesta a las solicitudes de estudios y análisis técnicos.</t>
  </si>
  <si>
    <t>Solicitudes externas recibidas: Cantidad de solicitudes externas recibidas por control doc.</t>
  </si>
  <si>
    <t>Solicitudes externas gestionadas satisfactoriamente: Cantidad de solicitudes externas gestionadas por control doc.</t>
  </si>
  <si>
    <t>(Solicitudes externas gestionadas satisfactoriamente/
Solicitudes externas recibidas)</t>
  </si>
  <si>
    <t>ControlDoc</t>
  </si>
  <si>
    <t>Índice de Estudios, Prefactibilidades y/o Análisis Técnicos completados.</t>
  </si>
  <si>
    <t>Medir el cumplimiento de la meta anual planificada respecto al número de Estudios, Prefactibilidades y/o análisis Técnicos.</t>
  </si>
  <si>
    <t>Número de estudios y análisis técnicos realizados en la vigencia: Corresponde a la cantidad de estudios,  Prefactibilidades y/o análisis técnicos realizados y finalizados en una vigencia.</t>
  </si>
  <si>
    <t>Número de estudios y análisis técnicos meta: Corresponde a la cantidad meta definida por la Subdirección de Estudios y Modelación en cuanto a estudios, Prefactibilidades y/o análisis a realizar y finalizar en una vigencia.</t>
  </si>
  <si>
    <t>(Número de Estudios, Prefactibilidades y/o análisis técnicos realizados en la vigencia/ Número de Estudios, Prefactibilidades y/o análisis técnicos planeados)</t>
  </si>
  <si>
    <t>Base de datos Subdirección de Estudios y Modelación - ControlDoc</t>
  </si>
  <si>
    <t>Fortalecimiento técnico de la UPIT</t>
  </si>
  <si>
    <t>Medir la regularidad en qué se realizan sesiones de fortalecimiento de capacidades internas de la UPIT</t>
  </si>
  <si>
    <t>Número de actividades ejecutadas: Cantidad de actividades técnicas realizadas por la SEM (tardes de conocimiento, reuniones de seguimiento SEM).</t>
  </si>
  <si>
    <t>Meta de actividades programadas: Cantidad de actividades técnicas propuestas por la SEM (tardes de conocimiento, reuniones de seguimiento SEM).</t>
  </si>
  <si>
    <t>(Número de actividades ejecutadas/
Número de actividades programadas)</t>
  </si>
  <si>
    <t>Encuesta Productos SEM</t>
  </si>
  <si>
    <t>Gestión Documental</t>
  </si>
  <si>
    <t xml:space="preserve">Ejecución Plan Institucional de Archivos- PINAR </t>
  </si>
  <si>
    <t xml:space="preserve">Medir la ejecución de las actividades del Plan Institucional de Archivos- PINAR para la vigencia 				</t>
  </si>
  <si>
    <t>Actividades realizadas</t>
  </si>
  <si>
    <t>Actividades Planeadas</t>
  </si>
  <si>
    <t>(Actividades realizadas/Actividades Planeadas) x 100</t>
  </si>
  <si>
    <t xml:space="preserve">Plan Institucional de Archivos- PINAR- Plan de Acción Institucional				</t>
  </si>
  <si>
    <t xml:space="preserve">De acuerdo a los proyectos relacionados en el Plan Institucional de Archivos PINAR, los cuales contienen actividades programadas que conllevan a la ejecución de cada uno de los proyectos,  se contempla que para el primer semestre se ejecutaron en su totalidad las 15 actividades planeadas, lo conlleva a la ejecución de los proyectos.   </t>
  </si>
  <si>
    <t>Evaluación y Control</t>
  </si>
  <si>
    <t xml:space="preserve">Informes de Ley elaborados y socializados 				</t>
  </si>
  <si>
    <t xml:space="preserve">Medir el cumplimiento de la presentación y socialización de los informes de ley, a cargo de la Oficina de Control Interno y/o quien haga sus veces de acuerdo a las fechas y plazos estipulados.				</t>
  </si>
  <si>
    <t>Número de informes de ley elaboradosnúmero de informes establecidos en el Plan Anual de Auditorías  aprobado en el Comité Institucional de Coordinación del Sistema de Control Interno.</t>
  </si>
  <si>
    <t>Número de informes de ley elaborados</t>
  </si>
  <si>
    <t xml:space="preserve">Número de informes establecidos en el Plan Anual de Auditorías  aprobado en el Comité Institucional de Coordinación del Sistema de Control Interno.
</t>
  </si>
  <si>
    <t>Plan Anual de Auditoria- Plan de Acción Anual- Matriz de seguimiento interno.</t>
  </si>
  <si>
    <t xml:space="preserve">A corte del III Trimestre se han elaborado 15 informes de Ley de un total de 27 informes que corresponde a un 55%. Algunos de estos informes se encuentran publicados en página web y otros en el share point de la asesoria de control interno </t>
  </si>
  <si>
    <t>Seguimiento y valoración de efectividad a los planes de mejoramiento interno y externo (Transversal)</t>
  </si>
  <si>
    <t xml:space="preserve">Medir el cumplimiento y la efectividad de las acciones propuestas en los planes de mejoramiento interno producto de las auditorías separadas adelantadas por la Oficina de Control Interno y/o quien haga sus veces como tercera línea de defensa y externo producto de las auditorías realizadas por Entes de Control.				</t>
  </si>
  <si>
    <t xml:space="preserve">Avance porcentual de cumplimiento de las acciones del plan de mejoramiento interno y externo </t>
  </si>
  <si>
    <t xml:space="preserve">Informes de seguimiento semestrales realizados por la asesoría de control interno mediante los cuales se valora la efectividad de las acciones </t>
  </si>
  <si>
    <r>
      <rPr>
        <sz val="11"/>
        <color rgb="FF000000"/>
        <rFont val="Verdana"/>
        <family val="2"/>
      </rPr>
      <t xml:space="preserve">Total de acciones propuestas en los planes de mejoramiento interno y externo/  </t>
    </r>
    <r>
      <rPr>
        <sz val="11"/>
        <color rgb="FFFF0000"/>
        <rFont val="Verdana"/>
        <family val="2"/>
      </rPr>
      <t>Informes de seguimientos realizados/ informes de seguimientos aprobados en el Plan Anual de Auditorias vigencia 2024 segundo semestre</t>
    </r>
  </si>
  <si>
    <t xml:space="preserve">Informes de seguimiento OCI- Correos soportes de los procesos y dependencias a cargo de las acciones de mejora (cargue de información y evidencias).				</t>
  </si>
  <si>
    <t>La Asesoria de Control Interno realizó informe de seguimiento con corte a 30 de junio a las acciones de los 7 hallazgos del plan de mejoramiento suscrito con la Contraloría General de la Republica, el cuel fue remitido a traves del aplicativo dispuesto por el órgano de control - SIRECI</t>
  </si>
  <si>
    <t>Direccionamiento estratégico</t>
  </si>
  <si>
    <t>Ejecución del Plan de Acción Institucional</t>
  </si>
  <si>
    <t>Evaluar la gestión del direccionamiento estratégico a través de la ejecución de las acciones y metas definidas en el plan de acción de las dependencias e identificar acciones de mejora en la gestión institucional.</t>
  </si>
  <si>
    <t>Número de informes de seguimiento realizados al Plan de Acción Institucional.</t>
  </si>
  <si>
    <t>Número total de informes al Plan de Acción Institucional planificados en el periodo.</t>
  </si>
  <si>
    <t>(Número de informes de seguimiento realizados al Plan de Acción Institucional.
Número total de informes al Plan de Acción Institucional planificados en el periodo).</t>
  </si>
  <si>
    <t>Repositorio Plan de Acción Institucional</t>
  </si>
  <si>
    <t>Se efectúo los informes de seguimiento del Plan de Acción, correspondientes a los periodos Enero-Marzo, Abril-Junio y Julio-Septiembre.</t>
  </si>
  <si>
    <t>Indice de Medición de Desempeño Institucional MDI</t>
  </si>
  <si>
    <t>Evaluar la implementación del Modelo Integrado de Planeación y Gestión en la UPIT.</t>
  </si>
  <si>
    <t xml:space="preserve">Resultado de la Medición del Indice de Desempeño Institucional - FURAG
</t>
  </si>
  <si>
    <t>Meta Indice de Desempeño Institucional</t>
  </si>
  <si>
    <t>(Resultado de la Medición del Indice de Desempeño Institucional - FURAG
/Meta Indice de Desempeño Institucional).</t>
  </si>
  <si>
    <t>Repositorio MIPG</t>
  </si>
  <si>
    <t>La UPIT obtuvo una calificación de 63,4 con respecto a la implementación del MIPG para la vigencia 2023, este resultado fue superior al valor determinado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</si>
</sst>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4" formatCode="_-&quot;$&quot;\ * #,##0.00_-;\-&quot;$&quot;\ * #,##0.00_-;_-&quot;$&quot;\ * &quot;-&quot;??_-;_-@_-"/>
    <numFmt numFmtId="43" formatCode="_-* #,##0.00_-;\-* #,##0.00_-;_-* &quot;-&quot;??_-;_-@_-"/>
    <numFmt numFmtId="164" formatCode="_-* #,##0_-;\-* #,##0_-;_-* &quot;-&quot;??_-;_-@_-"/>
    <numFmt numFmtId="165" formatCode="_-* #,##0.0_-;\-* #,##0.0_-;_-* &quot;-&quot;??_-;_-@_-"/>
    <numFmt numFmtId="166" formatCode="_-&quot;$&quot;\ * #,##0_-;\-&quot;$&quot;\ * #,##0_-;_-&quot;$&quot;\ * &quot;-&quot;??_-;_-@_-"/>
    <numFmt numFmtId="167" formatCode="0.0"/>
  </numFmts>
  <fonts count="39" x14ac:knownFonts="1">
    <font>
      <sz val="11"/>
      <color theme="1"/>
      <name val="Aptos Narrow"/>
      <family val="2"/>
      <scheme val="minor"/>
    </font>
    <font>
      <sz val="11"/>
      <color theme="1"/>
      <name val="Aptos Narrow"/>
      <family val="2"/>
      <scheme val="minor"/>
    </font>
    <font>
      <sz val="10"/>
      <name val="Arial"/>
      <family val="2"/>
    </font>
    <font>
      <sz val="8"/>
      <name val="Aptos Narrow"/>
      <family val="2"/>
      <scheme val="minor"/>
    </font>
    <font>
      <sz val="11"/>
      <color rgb="FF0D3E69"/>
      <name val="Verdana"/>
      <family val="2"/>
    </font>
    <font>
      <b/>
      <sz val="11"/>
      <color rgb="FF0D3E69"/>
      <name val="Verdana"/>
      <family val="2"/>
    </font>
    <font>
      <sz val="10"/>
      <color theme="1"/>
      <name val="Aptos Narrow"/>
      <family val="2"/>
      <scheme val="minor"/>
    </font>
    <font>
      <sz val="12"/>
      <color theme="1"/>
      <name val="Verdana"/>
      <family val="2"/>
    </font>
    <font>
      <b/>
      <sz val="12"/>
      <name val="Verdana"/>
      <family val="2"/>
    </font>
    <font>
      <b/>
      <sz val="12"/>
      <color theme="0"/>
      <name val="Verdana"/>
      <family val="2"/>
    </font>
    <font>
      <b/>
      <sz val="12"/>
      <color rgb="FF000000"/>
      <name val="Verdana"/>
      <family val="2"/>
    </font>
    <font>
      <sz val="14"/>
      <color theme="1"/>
      <name val="Verdana"/>
      <family val="2"/>
    </font>
    <font>
      <b/>
      <sz val="14"/>
      <color theme="0"/>
      <name val="Verdana"/>
      <family val="2"/>
    </font>
    <font>
      <b/>
      <sz val="14"/>
      <color rgb="FFFFFFFF"/>
      <name val="Verdana"/>
      <family val="2"/>
    </font>
    <font>
      <sz val="10"/>
      <color theme="1"/>
      <name val="Verdana"/>
      <family val="2"/>
    </font>
    <font>
      <b/>
      <sz val="10"/>
      <name val="Verdana"/>
      <family val="2"/>
    </font>
    <font>
      <b/>
      <sz val="10"/>
      <color rgb="FF000000"/>
      <name val="Verdana"/>
      <family val="2"/>
    </font>
    <font>
      <b/>
      <sz val="10"/>
      <color theme="1"/>
      <name val="Verdana"/>
      <family val="2"/>
    </font>
    <font>
      <b/>
      <sz val="11"/>
      <color theme="1"/>
      <name val="Verdana"/>
      <family val="2"/>
    </font>
    <font>
      <sz val="10"/>
      <color rgb="FF000000"/>
      <name val="Verdana"/>
      <family val="2"/>
    </font>
    <font>
      <sz val="11"/>
      <color theme="1"/>
      <name val="Verdana"/>
      <family val="2"/>
    </font>
    <font>
      <b/>
      <sz val="18"/>
      <color rgb="FF000000"/>
      <name val="Calibri"/>
      <family val="2"/>
    </font>
    <font>
      <b/>
      <sz val="11"/>
      <name val="Verdana"/>
      <family val="2"/>
    </font>
    <font>
      <sz val="12"/>
      <color theme="1"/>
      <name val="Calibri"/>
      <family val="2"/>
    </font>
    <font>
      <b/>
      <sz val="12"/>
      <color rgb="FF000000"/>
      <name val="Calibri"/>
      <family val="2"/>
    </font>
    <font>
      <sz val="12"/>
      <name val="Calibri"/>
      <family val="2"/>
    </font>
    <font>
      <sz val="11"/>
      <name val="Verdana"/>
      <family val="2"/>
    </font>
    <font>
      <sz val="11"/>
      <color theme="1" tint="0.34998626667073579"/>
      <name val="Verdana"/>
      <family val="2"/>
    </font>
    <font>
      <sz val="11"/>
      <color rgb="FF000000"/>
      <name val="Verdana"/>
      <family val="2"/>
    </font>
    <font>
      <sz val="11"/>
      <color rgb="FFFF0000"/>
      <name val="Verdana"/>
      <family val="2"/>
    </font>
    <font>
      <b/>
      <sz val="11"/>
      <color theme="1"/>
      <name val="Aptos Narrow"/>
      <family val="2"/>
      <scheme val="minor"/>
    </font>
    <font>
      <b/>
      <sz val="11"/>
      <color theme="1" tint="0.34998626667073579"/>
      <name val="Verdana"/>
      <family val="2"/>
    </font>
    <font>
      <sz val="11"/>
      <color rgb="FF000000"/>
      <name val="Verdana"/>
      <family val="2"/>
    </font>
    <font>
      <sz val="11"/>
      <color rgb="FF000000"/>
      <name val="Verdana"/>
      <family val="2"/>
    </font>
    <font>
      <sz val="11"/>
      <name val="Verdana"/>
      <family val="2"/>
    </font>
    <font>
      <sz val="11"/>
      <color theme="1"/>
      <name val="Verdana"/>
      <family val="2"/>
    </font>
    <font>
      <sz val="10"/>
      <name val="Verdana"/>
      <family val="2"/>
    </font>
    <font>
      <sz val="11"/>
      <color rgb="FF000000"/>
      <name val="Aptos Narrow"/>
      <family val="2"/>
    </font>
    <font>
      <b/>
      <sz val="11"/>
      <color rgb="FF000000"/>
      <name val="Aptos Narrow"/>
      <family val="2"/>
    </font>
  </fonts>
  <fills count="23">
    <fill>
      <patternFill patternType="none"/>
    </fill>
    <fill>
      <patternFill patternType="gray125"/>
    </fill>
    <fill>
      <patternFill patternType="solid">
        <fgColor rgb="FF215968"/>
        <bgColor indexed="64"/>
      </patternFill>
    </fill>
    <fill>
      <patternFill patternType="solid">
        <fgColor rgb="FF93CDDD"/>
        <bgColor indexed="64"/>
      </patternFill>
    </fill>
    <fill>
      <patternFill patternType="solid">
        <fgColor rgb="FF10243E"/>
        <bgColor rgb="FF002060"/>
      </patternFill>
    </fill>
    <fill>
      <patternFill patternType="solid">
        <fgColor rgb="FF4F6228"/>
        <bgColor indexed="64"/>
      </patternFill>
    </fill>
    <fill>
      <patternFill patternType="solid">
        <fgColor rgb="FF558ED4"/>
        <bgColor indexed="64"/>
      </patternFill>
    </fill>
    <fill>
      <patternFill patternType="solid">
        <fgColor rgb="FFC3D69B"/>
        <bgColor rgb="FFDDD9C3"/>
      </patternFill>
    </fill>
    <fill>
      <patternFill patternType="solid">
        <fgColor rgb="FFC6D9F1"/>
        <bgColor indexed="64"/>
      </patternFill>
    </fill>
    <fill>
      <patternFill patternType="solid">
        <fgColor rgb="FFEBF1DE"/>
        <bgColor indexed="64"/>
      </patternFill>
    </fill>
    <fill>
      <patternFill patternType="solid">
        <fgColor theme="0"/>
        <bgColor indexed="64"/>
      </patternFill>
    </fill>
    <fill>
      <patternFill patternType="solid">
        <fgColor rgb="FFFFF2CC"/>
        <bgColor indexed="64"/>
      </patternFill>
    </fill>
    <fill>
      <patternFill patternType="solid">
        <fgColor rgb="FFBF8F00"/>
        <bgColor rgb="FF000000"/>
      </patternFill>
    </fill>
    <fill>
      <patternFill patternType="solid">
        <fgColor rgb="FFFFD966"/>
        <bgColor rgb="FF000000"/>
      </patternFill>
    </fill>
    <fill>
      <patternFill patternType="solid">
        <fgColor rgb="FFFFD966"/>
        <bgColor rgb="FFDDD9C3"/>
      </patternFill>
    </fill>
    <fill>
      <patternFill patternType="solid">
        <fgColor theme="0" tint="-4.9989318521683403E-2"/>
        <bgColor indexed="64"/>
      </patternFill>
    </fill>
    <fill>
      <patternFill patternType="solid">
        <fgColor theme="0" tint="-0.14999847407452621"/>
        <bgColor rgb="FFDDD9C3"/>
      </patternFill>
    </fill>
    <fill>
      <patternFill patternType="solid">
        <fgColor theme="0"/>
        <bgColor rgb="FFEBF1DE"/>
      </patternFill>
    </fill>
    <fill>
      <patternFill patternType="solid">
        <fgColor theme="5"/>
        <bgColor indexed="64"/>
      </patternFill>
    </fill>
    <fill>
      <patternFill patternType="solid">
        <fgColor rgb="FFFFFFFF"/>
        <bgColor rgb="FF000000"/>
      </patternFill>
    </fill>
    <fill>
      <patternFill patternType="solid">
        <fgColor rgb="FFFFFF00"/>
        <bgColor indexed="64"/>
      </patternFill>
    </fill>
    <fill>
      <patternFill patternType="solid">
        <fgColor rgb="FFFFF2CC"/>
        <bgColor rgb="FFEBF1DE"/>
      </patternFill>
    </fill>
    <fill>
      <patternFill patternType="solid">
        <fgColor theme="7" tint="0.79998168889431442"/>
        <bgColor indexed="64"/>
      </patternFill>
    </fill>
  </fills>
  <borders count="3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dashed">
        <color theme="0" tint="-0.34998626667073579"/>
      </left>
      <right style="dashed">
        <color theme="0" tint="-0.34998626667073579"/>
      </right>
      <top style="dashed">
        <color theme="0" tint="-0.34998626667073579"/>
      </top>
      <bottom style="dashed">
        <color theme="0" tint="-0.34998626667073579"/>
      </bottom>
      <diagonal/>
    </border>
    <border>
      <left style="dashed">
        <color theme="0" tint="-0.34998626667073579"/>
      </left>
      <right/>
      <top style="dashed">
        <color theme="0" tint="-0.34998626667073579"/>
      </top>
      <bottom style="dashed">
        <color theme="0" tint="-0.34998626667073579"/>
      </bottom>
      <diagonal/>
    </border>
    <border>
      <left/>
      <right style="dashed">
        <color theme="0" tint="-0.34998626667073579"/>
      </right>
      <top style="dashed">
        <color theme="0" tint="-0.34998626667073579"/>
      </top>
      <bottom style="dashed">
        <color theme="0" tint="-0.34998626667073579"/>
      </bottom>
      <diagonal/>
    </border>
    <border>
      <left style="dashed">
        <color theme="0" tint="-0.34998626667073579"/>
      </left>
      <right style="dashed">
        <color theme="0" tint="-0.34998626667073579"/>
      </right>
      <top style="dashed">
        <color theme="0" tint="-0.34998626667073579"/>
      </top>
      <bottom/>
      <diagonal/>
    </border>
    <border>
      <left/>
      <right style="thin">
        <color rgb="FF004681"/>
      </right>
      <top style="thin">
        <color rgb="FF004681"/>
      </top>
      <bottom style="thin">
        <color rgb="FF004681"/>
      </bottom>
      <diagonal/>
    </border>
    <border>
      <left/>
      <right/>
      <top style="dashed">
        <color theme="0" tint="-0.34998626667073579"/>
      </top>
      <bottom style="dashed">
        <color theme="0" tint="-0.34998626667073579"/>
      </bottom>
      <diagonal/>
    </border>
    <border>
      <left/>
      <right/>
      <top/>
      <bottom style="thin">
        <color rgb="FF0D3E69"/>
      </bottom>
      <diagonal/>
    </border>
    <border>
      <left style="dashed">
        <color theme="0" tint="-0.34998626667073579"/>
      </left>
      <right style="dashed">
        <color theme="0" tint="-0.34998626667073579"/>
      </right>
      <top/>
      <bottom/>
      <diagonal/>
    </border>
    <border>
      <left style="dashed">
        <color theme="0" tint="-0.34998626667073579"/>
      </left>
      <right/>
      <top/>
      <bottom/>
      <diagonal/>
    </border>
    <border>
      <left/>
      <right style="dashed">
        <color theme="0" tint="-0.34998626667073579"/>
      </right>
      <top/>
      <bottom/>
      <diagonal/>
    </border>
    <border>
      <left style="dashed">
        <color theme="0" tint="-0.34998626667073579"/>
      </left>
      <right/>
      <top style="dashed">
        <color theme="0" tint="-0.34998626667073579"/>
      </top>
      <bottom/>
      <diagonal/>
    </border>
    <border>
      <left/>
      <right style="dashed">
        <color theme="0" tint="-0.34998626667073579"/>
      </right>
      <top style="dashed">
        <color theme="0" tint="-0.34998626667073579"/>
      </top>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style="thin">
        <color theme="0" tint="-0.34998626667073579"/>
      </top>
      <bottom style="thin">
        <color theme="0" tint="-0.34998626667073579"/>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dashed">
        <color theme="0" tint="-0.34998626667073579"/>
      </left>
      <right/>
      <top style="thin">
        <color theme="0" tint="-0.499984740745262"/>
      </top>
      <bottom style="dashed">
        <color theme="0" tint="-0.34998626667073579"/>
      </bottom>
      <diagonal/>
    </border>
    <border>
      <left/>
      <right/>
      <top style="thin">
        <color theme="0" tint="-0.499984740745262"/>
      </top>
      <bottom style="dashed">
        <color theme="0" tint="-0.34998626667073579"/>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1" tint="0.499984740745262"/>
      </left>
      <right style="thin">
        <color theme="1" tint="0.499984740745262"/>
      </right>
      <top style="thin">
        <color theme="1" tint="0.499984740745262"/>
      </top>
      <bottom/>
      <diagonal/>
    </border>
    <border>
      <left style="thin">
        <color rgb="FF000000"/>
      </left>
      <right style="thin">
        <color rgb="FF000000"/>
      </right>
      <top style="thin">
        <color rgb="FF000000"/>
      </top>
      <bottom style="thin">
        <color rgb="FF000000"/>
      </bottom>
      <diagonal/>
    </border>
    <border>
      <left style="thin">
        <color theme="1" tint="0.499984740745262"/>
      </left>
      <right/>
      <top style="thin">
        <color theme="1" tint="0.499984740745262"/>
      </top>
      <bottom/>
      <diagonal/>
    </border>
    <border>
      <left/>
      <right style="thin">
        <color theme="0" tint="-0.249977111117893"/>
      </right>
      <top style="thin">
        <color theme="0" tint="-0.249977111117893"/>
      </top>
      <bottom style="thin">
        <color theme="0" tint="-0.249977111117893"/>
      </bottom>
      <diagonal/>
    </border>
    <border>
      <left style="thin">
        <color rgb="FF000000"/>
      </left>
      <right style="thin">
        <color rgb="FF000000"/>
      </right>
      <top style="thin">
        <color rgb="FF000000"/>
      </top>
      <bottom/>
      <diagonal/>
    </border>
    <border>
      <left/>
      <right style="thin">
        <color theme="0" tint="-0.499984740745262"/>
      </right>
      <top/>
      <bottom/>
      <diagonal/>
    </border>
    <border>
      <left style="thin">
        <color indexed="64"/>
      </left>
      <right style="thin">
        <color indexed="64"/>
      </right>
      <top style="thin">
        <color indexed="64"/>
      </top>
      <bottom style="thin">
        <color indexed="64"/>
      </bottom>
      <diagonal/>
    </border>
    <border>
      <left/>
      <right style="thin">
        <color theme="0" tint="-0.499984740745262"/>
      </right>
      <top style="thin">
        <color theme="0" tint="-0.499984740745262"/>
      </top>
      <bottom style="dashed">
        <color theme="0" tint="-0.34998626667073579"/>
      </bottom>
      <diagonal/>
    </border>
    <border>
      <left/>
      <right/>
      <top style="thin">
        <color rgb="FF004681"/>
      </top>
      <bottom style="thin">
        <color rgb="FF004681"/>
      </bottom>
      <diagonal/>
    </border>
  </borders>
  <cellStyleXfs count="7">
    <xf numFmtId="0" fontId="0" fillId="0" borderId="0"/>
    <xf numFmtId="9" fontId="1" fillId="0" borderId="0" applyFont="0" applyFill="0" applyBorder="0" applyAlignment="0" applyProtection="0"/>
    <xf numFmtId="0" fontId="2" fillId="0" borderId="0"/>
    <xf numFmtId="0" fontId="2" fillId="0" borderId="0"/>
    <xf numFmtId="43" fontId="1" fillId="0" borderId="0" applyFont="0" applyFill="0" applyBorder="0" applyAlignment="0" applyProtection="0"/>
    <xf numFmtId="0" fontId="1" fillId="0" borderId="0"/>
    <xf numFmtId="44" fontId="1" fillId="0" borderId="0" applyFont="0" applyFill="0" applyBorder="0" applyAlignment="0" applyProtection="0"/>
  </cellStyleXfs>
  <cellXfs count="170">
    <xf numFmtId="0" fontId="0" fillId="0" borderId="0" xfId="0"/>
    <xf numFmtId="0" fontId="7" fillId="0" borderId="0" xfId="0" applyFont="1"/>
    <xf numFmtId="0" fontId="11" fillId="0" borderId="0" xfId="0" applyFont="1"/>
    <xf numFmtId="0" fontId="7" fillId="0" borderId="1" xfId="0" applyFont="1" applyBorder="1"/>
    <xf numFmtId="0" fontId="14" fillId="0" borderId="0" xfId="0" applyFont="1"/>
    <xf numFmtId="0" fontId="16" fillId="17" borderId="1" xfId="3" applyFont="1" applyFill="1" applyBorder="1" applyAlignment="1">
      <alignment horizontal="center" vertical="center" wrapText="1"/>
    </xf>
    <xf numFmtId="0" fontId="0" fillId="0" borderId="0" xfId="0" applyAlignment="1">
      <alignment horizontal="center"/>
    </xf>
    <xf numFmtId="0" fontId="0" fillId="0" borderId="8" xfId="0" applyBorder="1" applyAlignment="1">
      <alignment horizontal="center"/>
    </xf>
    <xf numFmtId="0" fontId="0" fillId="0" borderId="0" xfId="0" applyProtection="1">
      <protection locked="0"/>
    </xf>
    <xf numFmtId="0" fontId="13" fillId="4" borderId="2" xfId="3" applyFont="1" applyFill="1" applyBorder="1" applyAlignment="1" applyProtection="1">
      <alignment horizontal="center" vertical="center"/>
      <protection locked="0"/>
    </xf>
    <xf numFmtId="0" fontId="15" fillId="9" borderId="10" xfId="2" applyFont="1" applyFill="1" applyBorder="1" applyAlignment="1" applyProtection="1">
      <alignment horizontal="center" vertical="center" wrapText="1"/>
      <protection locked="0"/>
    </xf>
    <xf numFmtId="0" fontId="15" fillId="18" borderId="11" xfId="2" applyFont="1" applyFill="1" applyBorder="1" applyAlignment="1" applyProtection="1">
      <alignment horizontal="center" vertical="center" wrapText="1"/>
      <protection locked="0"/>
    </xf>
    <xf numFmtId="0" fontId="15" fillId="8" borderId="9" xfId="2" applyFont="1" applyFill="1" applyBorder="1" applyAlignment="1" applyProtection="1">
      <alignment horizontal="center" vertical="center" wrapText="1"/>
      <protection locked="0"/>
    </xf>
    <xf numFmtId="0" fontId="15" fillId="9" borderId="9" xfId="2" applyFont="1" applyFill="1" applyBorder="1" applyAlignment="1" applyProtection="1">
      <alignment horizontal="center" vertical="center" wrapText="1"/>
      <protection locked="0"/>
    </xf>
    <xf numFmtId="0" fontId="15" fillId="11" borderId="5" xfId="2" applyFont="1" applyFill="1" applyBorder="1" applyAlignment="1" applyProtection="1">
      <alignment horizontal="center" vertical="center" wrapText="1"/>
      <protection locked="0"/>
    </xf>
    <xf numFmtId="1" fontId="14" fillId="10" borderId="1" xfId="4" applyNumberFormat="1" applyFont="1" applyFill="1" applyBorder="1" applyAlignment="1" applyProtection="1">
      <alignment horizontal="center" vertical="center"/>
      <protection locked="0"/>
    </xf>
    <xf numFmtId="0" fontId="10" fillId="14" borderId="2" xfId="3" applyFont="1" applyFill="1" applyBorder="1" applyAlignment="1">
      <alignment horizontal="center" vertical="center" wrapText="1"/>
    </xf>
    <xf numFmtId="0" fontId="15" fillId="11" borderId="5" xfId="2" applyFont="1" applyFill="1" applyBorder="1" applyAlignment="1">
      <alignment horizontal="center" vertical="center" wrapText="1"/>
    </xf>
    <xf numFmtId="9" fontId="18" fillId="10" borderId="1" xfId="1" applyFont="1" applyFill="1" applyBorder="1" applyAlignment="1" applyProtection="1">
      <alignment horizontal="center" vertical="center"/>
    </xf>
    <xf numFmtId="9" fontId="18" fillId="15" borderId="1" xfId="1" applyFont="1" applyFill="1" applyBorder="1" applyAlignment="1" applyProtection="1">
      <alignment horizontal="center" vertical="center"/>
    </xf>
    <xf numFmtId="164" fontId="14" fillId="0" borderId="1" xfId="4" applyNumberFormat="1" applyFont="1" applyBorder="1" applyAlignment="1">
      <alignment horizontal="left" vertical="center" wrapText="1"/>
    </xf>
    <xf numFmtId="0" fontId="19" fillId="17" borderId="1" xfId="3" applyFont="1" applyFill="1" applyBorder="1" applyAlignment="1" applyProtection="1">
      <alignment horizontal="left" vertical="center" wrapText="1"/>
      <protection locked="0"/>
    </xf>
    <xf numFmtId="0" fontId="14" fillId="10" borderId="1" xfId="0" applyFont="1" applyFill="1" applyBorder="1" applyAlignment="1" applyProtection="1">
      <alignment horizontal="center" vertical="center"/>
      <protection locked="0"/>
    </xf>
    <xf numFmtId="0" fontId="6" fillId="0" borderId="0" xfId="0" applyFont="1" applyAlignment="1">
      <alignment horizontal="center" vertical="center"/>
    </xf>
    <xf numFmtId="0" fontId="15" fillId="11" borderId="13" xfId="2" applyFont="1" applyFill="1" applyBorder="1" applyAlignment="1">
      <alignment horizontal="center" vertical="center" wrapText="1"/>
    </xf>
    <xf numFmtId="0" fontId="14" fillId="10" borderId="16" xfId="0" applyFont="1" applyFill="1" applyBorder="1" applyAlignment="1" applyProtection="1">
      <alignment vertical="center" wrapText="1"/>
      <protection locked="0"/>
    </xf>
    <xf numFmtId="0" fontId="14" fillId="10" borderId="16" xfId="0" applyFont="1" applyFill="1" applyBorder="1" applyAlignment="1">
      <alignment vertical="center" wrapText="1"/>
    </xf>
    <xf numFmtId="0" fontId="14" fillId="10" borderId="16" xfId="0" applyFont="1" applyFill="1" applyBorder="1" applyAlignment="1" applyProtection="1">
      <alignment horizontal="center" vertical="center" wrapText="1"/>
      <protection locked="0"/>
    </xf>
    <xf numFmtId="1" fontId="14" fillId="10" borderId="15" xfId="4" applyNumberFormat="1" applyFont="1" applyFill="1" applyBorder="1" applyAlignment="1" applyProtection="1">
      <alignment horizontal="center" vertical="center"/>
      <protection locked="0"/>
    </xf>
    <xf numFmtId="0" fontId="14" fillId="10" borderId="15" xfId="0" applyFont="1" applyFill="1" applyBorder="1" applyAlignment="1" applyProtection="1">
      <alignment horizontal="center" vertical="center"/>
      <protection locked="0"/>
    </xf>
    <xf numFmtId="0" fontId="10" fillId="16" borderId="20" xfId="3" applyFont="1" applyFill="1" applyBorder="1" applyAlignment="1">
      <alignment vertical="center" textRotation="90" wrapText="1"/>
    </xf>
    <xf numFmtId="0" fontId="10" fillId="16" borderId="21" xfId="3" applyFont="1" applyFill="1" applyBorder="1" applyAlignment="1">
      <alignment horizontal="center" vertical="center" textRotation="90" wrapText="1"/>
    </xf>
    <xf numFmtId="9" fontId="18" fillId="15" borderId="1" xfId="1" applyFont="1" applyFill="1" applyBorder="1" applyAlignment="1">
      <alignment horizontal="center" vertical="center"/>
    </xf>
    <xf numFmtId="9" fontId="18" fillId="10" borderId="1" xfId="1" applyFont="1" applyFill="1" applyBorder="1" applyAlignment="1">
      <alignment horizontal="center" vertical="center"/>
    </xf>
    <xf numFmtId="9" fontId="17" fillId="15" borderId="1" xfId="1" applyFont="1" applyFill="1" applyBorder="1" applyAlignment="1">
      <alignment horizontal="center" vertical="center"/>
    </xf>
    <xf numFmtId="0" fontId="14" fillId="0" borderId="1" xfId="0" applyFont="1" applyBorder="1" applyAlignment="1">
      <alignment horizontal="center" vertical="center"/>
    </xf>
    <xf numFmtId="9" fontId="17" fillId="10" borderId="1" xfId="1" applyFont="1" applyFill="1" applyBorder="1" applyAlignment="1">
      <alignment horizontal="center" vertical="center"/>
    </xf>
    <xf numFmtId="0" fontId="19" fillId="17" borderId="1" xfId="3" applyFont="1" applyFill="1" applyBorder="1" applyAlignment="1" applyProtection="1">
      <alignment horizontal="center" vertical="center" wrapText="1"/>
      <protection locked="0"/>
    </xf>
    <xf numFmtId="0" fontId="14" fillId="0" borderId="1" xfId="0" applyFont="1" applyBorder="1"/>
    <xf numFmtId="0" fontId="10" fillId="16" borderId="0" xfId="3" applyFont="1" applyFill="1" applyAlignment="1">
      <alignment horizontal="center" vertical="center" textRotation="90" wrapText="1"/>
    </xf>
    <xf numFmtId="0" fontId="14" fillId="10" borderId="0" xfId="0" applyFont="1" applyFill="1" applyAlignment="1" applyProtection="1">
      <alignment horizontal="center" vertical="center"/>
      <protection locked="0"/>
    </xf>
    <xf numFmtId="9" fontId="18" fillId="15" borderId="0" xfId="1" applyFont="1" applyFill="1" applyBorder="1" applyAlignment="1">
      <alignment horizontal="center" vertical="center"/>
    </xf>
    <xf numFmtId="9" fontId="18" fillId="10" borderId="0" xfId="1" applyFont="1" applyFill="1" applyBorder="1" applyAlignment="1">
      <alignment horizontal="center" vertical="center"/>
    </xf>
    <xf numFmtId="0" fontId="16" fillId="17" borderId="0" xfId="3" applyFont="1" applyFill="1" applyAlignment="1">
      <alignment horizontal="center" vertical="center" wrapText="1"/>
    </xf>
    <xf numFmtId="0" fontId="19" fillId="17" borderId="0" xfId="3" applyFont="1" applyFill="1" applyAlignment="1" applyProtection="1">
      <alignment horizontal="left" vertical="center" wrapText="1"/>
      <protection locked="0"/>
    </xf>
    <xf numFmtId="0" fontId="15" fillId="9" borderId="23" xfId="2" applyFont="1" applyFill="1" applyBorder="1" applyAlignment="1" applyProtection="1">
      <alignment horizontal="center" vertical="center" wrapText="1"/>
      <protection locked="0"/>
    </xf>
    <xf numFmtId="0" fontId="14" fillId="10" borderId="22" xfId="0" applyFont="1" applyFill="1" applyBorder="1" applyAlignment="1" applyProtection="1">
      <alignment horizontal="center" vertical="center" wrapText="1"/>
      <protection locked="0"/>
    </xf>
    <xf numFmtId="0" fontId="15" fillId="11" borderId="5" xfId="2" applyFont="1" applyFill="1" applyBorder="1" applyAlignment="1">
      <alignment vertical="center" wrapText="1"/>
    </xf>
    <xf numFmtId="0" fontId="23" fillId="0" borderId="0" xfId="0" applyFont="1"/>
    <xf numFmtId="0" fontId="23" fillId="0" borderId="0" xfId="0" applyFont="1" applyProtection="1">
      <protection locked="0"/>
    </xf>
    <xf numFmtId="0" fontId="24" fillId="21" borderId="14" xfId="3" applyFont="1" applyFill="1" applyBorder="1" applyAlignment="1">
      <alignment horizontal="center" vertical="center" wrapText="1"/>
    </xf>
    <xf numFmtId="0" fontId="14" fillId="10" borderId="17" xfId="0" applyFont="1" applyFill="1" applyBorder="1" applyAlignment="1">
      <alignment vertical="center" wrapText="1"/>
    </xf>
    <xf numFmtId="9" fontId="18" fillId="15" borderId="16" xfId="1" applyFont="1" applyFill="1" applyBorder="1" applyAlignment="1" applyProtection="1">
      <alignment vertical="center"/>
    </xf>
    <xf numFmtId="49" fontId="23" fillId="10" borderId="16" xfId="1" applyNumberFormat="1" applyFont="1" applyFill="1" applyBorder="1" applyAlignment="1" applyProtection="1">
      <alignment horizontal="justify" vertical="center" wrapText="1"/>
    </xf>
    <xf numFmtId="9" fontId="18" fillId="10" borderId="16" xfId="1" applyFont="1" applyFill="1" applyBorder="1" applyAlignment="1">
      <alignment horizontal="center" vertical="center"/>
    </xf>
    <xf numFmtId="49" fontId="23" fillId="10" borderId="16" xfId="4" applyNumberFormat="1" applyFont="1" applyFill="1" applyBorder="1" applyAlignment="1" applyProtection="1">
      <alignment horizontal="left" vertical="center" wrapText="1"/>
      <protection locked="0"/>
    </xf>
    <xf numFmtId="9" fontId="22" fillId="15" borderId="16" xfId="1" applyFont="1" applyFill="1" applyBorder="1" applyAlignment="1" applyProtection="1">
      <alignment vertical="center"/>
    </xf>
    <xf numFmtId="49" fontId="25" fillId="10" borderId="16" xfId="4" applyNumberFormat="1" applyFont="1" applyFill="1" applyBorder="1" applyAlignment="1" applyProtection="1">
      <alignment horizontal="left" vertical="center" wrapText="1"/>
      <protection locked="0"/>
    </xf>
    <xf numFmtId="165" fontId="18" fillId="15" borderId="16" xfId="4" applyNumberFormat="1" applyFont="1" applyFill="1" applyBorder="1" applyAlignment="1" applyProtection="1">
      <alignment vertical="center"/>
    </xf>
    <xf numFmtId="0" fontId="14" fillId="10" borderId="17" xfId="0" applyFont="1" applyFill="1" applyBorder="1" applyAlignment="1">
      <alignment vertical="center"/>
    </xf>
    <xf numFmtId="0" fontId="14" fillId="10" borderId="24" xfId="0" applyFont="1" applyFill="1" applyBorder="1" applyAlignment="1">
      <alignment vertical="center"/>
    </xf>
    <xf numFmtId="0" fontId="15" fillId="9" borderId="26" xfId="2" applyFont="1" applyFill="1" applyBorder="1" applyAlignment="1" applyProtection="1">
      <alignment horizontal="center" vertical="center" wrapText="1"/>
      <protection locked="0"/>
    </xf>
    <xf numFmtId="0" fontId="20" fillId="10" borderId="16" xfId="0" applyFont="1" applyFill="1" applyBorder="1" applyAlignment="1">
      <alignment vertical="center" wrapText="1"/>
    </xf>
    <xf numFmtId="0" fontId="20" fillId="10" borderId="16" xfId="0" applyFont="1" applyFill="1" applyBorder="1" applyAlignment="1">
      <alignment horizontal="center" vertical="center" wrapText="1"/>
    </xf>
    <xf numFmtId="0" fontId="18" fillId="10" borderId="16" xfId="0" applyFont="1" applyFill="1" applyBorder="1" applyAlignment="1">
      <alignment horizontal="center" vertical="center" wrapText="1"/>
    </xf>
    <xf numFmtId="0" fontId="26" fillId="10" borderId="16" xfId="0" applyFont="1" applyFill="1" applyBorder="1" applyAlignment="1" applyProtection="1">
      <alignment horizontal="left" vertical="center" wrapText="1"/>
      <protection locked="0"/>
    </xf>
    <xf numFmtId="0" fontId="26" fillId="10" borderId="16" xfId="0" applyFont="1" applyFill="1" applyBorder="1" applyAlignment="1" applyProtection="1">
      <alignment vertical="center" wrapText="1"/>
      <protection locked="0"/>
    </xf>
    <xf numFmtId="0" fontId="26" fillId="10" borderId="16" xfId="0" applyFont="1" applyFill="1" applyBorder="1" applyAlignment="1" applyProtection="1">
      <alignment horizontal="center" vertical="center" wrapText="1"/>
      <protection locked="0"/>
    </xf>
    <xf numFmtId="0" fontId="26" fillId="10" borderId="16" xfId="0" applyFont="1" applyFill="1" applyBorder="1" applyAlignment="1" applyProtection="1">
      <alignment horizontal="center" vertical="center"/>
      <protection locked="0"/>
    </xf>
    <xf numFmtId="0" fontId="27" fillId="10" borderId="16" xfId="0" applyFont="1" applyFill="1" applyBorder="1" applyAlignment="1" applyProtection="1">
      <alignment horizontal="center" vertical="center" wrapText="1"/>
      <protection locked="0"/>
    </xf>
    <xf numFmtId="9" fontId="20" fillId="10" borderId="16" xfId="1" applyFont="1" applyFill="1" applyBorder="1" applyAlignment="1" applyProtection="1">
      <alignment horizontal="left" vertical="center"/>
      <protection locked="0"/>
    </xf>
    <xf numFmtId="9" fontId="20" fillId="10" borderId="16" xfId="1" applyFont="1" applyFill="1" applyBorder="1" applyAlignment="1" applyProtection="1">
      <alignment horizontal="center" vertical="center"/>
      <protection locked="0"/>
    </xf>
    <xf numFmtId="2" fontId="20" fillId="10" borderId="16" xfId="4" applyNumberFormat="1" applyFont="1" applyFill="1" applyBorder="1" applyAlignment="1" applyProtection="1">
      <alignment horizontal="center" vertical="center"/>
      <protection locked="0"/>
    </xf>
    <xf numFmtId="1" fontId="20" fillId="10" borderId="16" xfId="4" applyNumberFormat="1" applyFont="1" applyFill="1" applyBorder="1" applyAlignment="1" applyProtection="1">
      <alignment horizontal="center" vertical="center"/>
      <protection locked="0"/>
    </xf>
    <xf numFmtId="0" fontId="26" fillId="19" borderId="16" xfId="0" applyFont="1" applyFill="1" applyBorder="1" applyAlignment="1">
      <alignment horizontal="left" vertical="center" wrapText="1"/>
    </xf>
    <xf numFmtId="0" fontId="26" fillId="19" borderId="16" xfId="0" applyFont="1" applyFill="1" applyBorder="1" applyAlignment="1">
      <alignment vertical="center" wrapText="1"/>
    </xf>
    <xf numFmtId="9" fontId="26" fillId="10" borderId="16" xfId="1" applyFont="1" applyFill="1" applyBorder="1" applyAlignment="1" applyProtection="1">
      <alignment horizontal="left" vertical="center"/>
      <protection locked="0"/>
    </xf>
    <xf numFmtId="1" fontId="26" fillId="10" borderId="16" xfId="4" applyNumberFormat="1" applyFont="1" applyFill="1" applyBorder="1" applyAlignment="1" applyProtection="1">
      <alignment horizontal="center" vertical="center"/>
      <protection locked="0"/>
    </xf>
    <xf numFmtId="9" fontId="20" fillId="10" borderId="16" xfId="1" applyFont="1" applyFill="1" applyBorder="1" applyAlignment="1" applyProtection="1">
      <alignment horizontal="left" vertical="center" wrapText="1"/>
      <protection locked="0"/>
    </xf>
    <xf numFmtId="0" fontId="20" fillId="10" borderId="16" xfId="0" applyFont="1" applyFill="1" applyBorder="1" applyAlignment="1" applyProtection="1">
      <alignment horizontal="left" vertical="center" wrapText="1"/>
      <protection locked="0"/>
    </xf>
    <xf numFmtId="0" fontId="20" fillId="10" borderId="16" xfId="0" applyFont="1" applyFill="1" applyBorder="1" applyAlignment="1">
      <alignment vertical="top" wrapText="1"/>
    </xf>
    <xf numFmtId="166" fontId="20" fillId="10" borderId="16" xfId="6" applyNumberFormat="1" applyFont="1" applyFill="1" applyBorder="1" applyAlignment="1" applyProtection="1">
      <alignment horizontal="center" vertical="center"/>
      <protection locked="0"/>
    </xf>
    <xf numFmtId="0" fontId="20" fillId="10" borderId="16" xfId="0" applyFont="1" applyFill="1" applyBorder="1" applyAlignment="1">
      <alignment horizontal="center" vertical="center"/>
    </xf>
    <xf numFmtId="0" fontId="20" fillId="10" borderId="16" xfId="0" applyFont="1" applyFill="1" applyBorder="1" applyAlignment="1">
      <alignment horizontal="left" vertical="center" wrapText="1"/>
    </xf>
    <xf numFmtId="0" fontId="20" fillId="10" borderId="16" xfId="0" applyFont="1" applyFill="1" applyBorder="1" applyAlignment="1" applyProtection="1">
      <alignment horizontal="center" vertical="center"/>
      <protection locked="0"/>
    </xf>
    <xf numFmtId="0" fontId="20" fillId="10" borderId="16" xfId="0" applyFont="1" applyFill="1" applyBorder="1" applyAlignment="1" applyProtection="1">
      <alignment horizontal="center" vertical="center" wrapText="1"/>
      <protection locked="0"/>
    </xf>
    <xf numFmtId="0" fontId="20" fillId="10" borderId="16" xfId="0" applyFont="1" applyFill="1" applyBorder="1" applyAlignment="1" applyProtection="1">
      <alignment vertical="center" wrapText="1"/>
      <protection locked="0"/>
    </xf>
    <xf numFmtId="0" fontId="20" fillId="10" borderId="16" xfId="0" applyFont="1" applyFill="1" applyBorder="1" applyAlignment="1">
      <alignment horizontal="left" vertical="top" wrapText="1"/>
    </xf>
    <xf numFmtId="0" fontId="20" fillId="10" borderId="16" xfId="0" applyFont="1" applyFill="1" applyBorder="1" applyAlignment="1" applyProtection="1">
      <alignment horizontal="left" vertical="top" wrapText="1"/>
      <protection locked="0"/>
    </xf>
    <xf numFmtId="0" fontId="20" fillId="20" borderId="16" xfId="0" applyFont="1" applyFill="1" applyBorder="1" applyAlignment="1" applyProtection="1">
      <alignment horizontal="left" vertical="center" wrapText="1"/>
      <protection locked="0"/>
    </xf>
    <xf numFmtId="0" fontId="0" fillId="0" borderId="0" xfId="0" applyAlignment="1">
      <alignment horizontal="center" vertical="center"/>
    </xf>
    <xf numFmtId="0" fontId="0" fillId="0" borderId="0" xfId="0" applyAlignment="1" applyProtection="1">
      <alignment horizontal="center" vertical="center"/>
      <protection locked="0"/>
    </xf>
    <xf numFmtId="9" fontId="18" fillId="10" borderId="16" xfId="1" applyFont="1" applyFill="1" applyBorder="1" applyAlignment="1" applyProtection="1">
      <alignment horizontal="center" vertical="center"/>
      <protection locked="0"/>
    </xf>
    <xf numFmtId="9" fontId="22" fillId="19" borderId="16" xfId="0" applyNumberFormat="1" applyFont="1" applyFill="1" applyBorder="1" applyAlignment="1">
      <alignment horizontal="center" vertical="center" wrapText="1"/>
    </xf>
    <xf numFmtId="9" fontId="31" fillId="10" borderId="16" xfId="0" applyNumberFormat="1" applyFont="1" applyFill="1" applyBorder="1" applyAlignment="1" applyProtection="1">
      <alignment horizontal="center" vertical="center" wrapText="1"/>
      <protection locked="0"/>
    </xf>
    <xf numFmtId="9" fontId="18" fillId="10" borderId="16" xfId="0" applyNumberFormat="1" applyFont="1" applyFill="1" applyBorder="1" applyAlignment="1" applyProtection="1">
      <alignment horizontal="center" vertical="center"/>
      <protection locked="0"/>
    </xf>
    <xf numFmtId="43" fontId="18" fillId="10" borderId="16" xfId="1" applyNumberFormat="1" applyFont="1" applyFill="1" applyBorder="1" applyAlignment="1" applyProtection="1">
      <alignment horizontal="center" vertical="center"/>
      <protection locked="0"/>
    </xf>
    <xf numFmtId="41" fontId="18" fillId="10" borderId="16" xfId="1" applyNumberFormat="1" applyFont="1" applyFill="1" applyBorder="1" applyAlignment="1" applyProtection="1">
      <alignment horizontal="center" vertical="center"/>
      <protection locked="0"/>
    </xf>
    <xf numFmtId="0" fontId="30" fillId="0" borderId="0" xfId="0" applyFont="1" applyAlignment="1">
      <alignment horizontal="center" vertical="center"/>
    </xf>
    <xf numFmtId="0" fontId="30" fillId="0" borderId="0" xfId="0" applyFont="1" applyAlignment="1" applyProtection="1">
      <alignment horizontal="center" vertical="center"/>
      <protection locked="0"/>
    </xf>
    <xf numFmtId="0" fontId="32" fillId="10" borderId="16" xfId="0" applyFont="1" applyFill="1" applyBorder="1" applyAlignment="1" applyProtection="1">
      <alignment horizontal="left" vertical="center" wrapText="1"/>
      <protection locked="0"/>
    </xf>
    <xf numFmtId="1" fontId="20" fillId="10" borderId="16" xfId="4" applyNumberFormat="1" applyFont="1" applyFill="1" applyBorder="1" applyAlignment="1" applyProtection="1">
      <alignment horizontal="center" vertical="center" wrapText="1"/>
      <protection locked="0"/>
    </xf>
    <xf numFmtId="49" fontId="23" fillId="10" borderId="16" xfId="4" applyNumberFormat="1" applyFont="1" applyFill="1" applyBorder="1" applyAlignment="1" applyProtection="1">
      <alignment horizontal="center" vertical="center" wrapText="1"/>
      <protection locked="0"/>
    </xf>
    <xf numFmtId="1" fontId="33" fillId="0" borderId="16" xfId="4" applyNumberFormat="1" applyFont="1" applyFill="1" applyBorder="1" applyAlignment="1" applyProtection="1">
      <alignment horizontal="center" vertical="center"/>
      <protection locked="0"/>
    </xf>
    <xf numFmtId="167" fontId="33" fillId="0" borderId="16" xfId="4" applyNumberFormat="1" applyFont="1" applyFill="1" applyBorder="1" applyAlignment="1" applyProtection="1">
      <alignment horizontal="center" vertical="center" indent="2"/>
      <protection locked="0"/>
    </xf>
    <xf numFmtId="43" fontId="18" fillId="0" borderId="16" xfId="4" applyFont="1" applyFill="1" applyBorder="1" applyAlignment="1" applyProtection="1">
      <alignment vertical="center"/>
    </xf>
    <xf numFmtId="0" fontId="34" fillId="10" borderId="16" xfId="0" applyFont="1" applyFill="1" applyBorder="1" applyAlignment="1" applyProtection="1">
      <alignment vertical="center" wrapText="1"/>
      <protection locked="0"/>
    </xf>
    <xf numFmtId="0" fontId="35" fillId="20" borderId="16" xfId="0" applyFont="1" applyFill="1" applyBorder="1" applyAlignment="1" applyProtection="1">
      <alignment horizontal="left" vertical="center" wrapText="1"/>
      <protection locked="0"/>
    </xf>
    <xf numFmtId="49" fontId="37" fillId="10" borderId="16" xfId="4" applyNumberFormat="1" applyFont="1" applyFill="1" applyBorder="1" applyAlignment="1" applyProtection="1">
      <alignment horizontal="left" vertical="center" wrapText="1"/>
      <protection locked="0"/>
    </xf>
    <xf numFmtId="43" fontId="18" fillId="15" borderId="16" xfId="1" applyNumberFormat="1" applyFont="1" applyFill="1" applyBorder="1" applyAlignment="1" applyProtection="1">
      <alignment vertical="center"/>
    </xf>
    <xf numFmtId="0" fontId="23" fillId="0" borderId="0" xfId="0" applyFont="1" applyAlignment="1">
      <alignment wrapText="1"/>
    </xf>
    <xf numFmtId="0" fontId="26" fillId="22" borderId="16" xfId="0" applyFont="1" applyFill="1" applyBorder="1" applyAlignment="1" applyProtection="1">
      <alignment vertical="center" wrapText="1"/>
      <protection locked="0"/>
    </xf>
    <xf numFmtId="0" fontId="7" fillId="10" borderId="16" xfId="0" applyFont="1" applyFill="1" applyBorder="1" applyAlignment="1" applyProtection="1">
      <alignment vertical="center" wrapText="1"/>
      <protection locked="0"/>
    </xf>
    <xf numFmtId="0" fontId="7" fillId="10" borderId="16" xfId="0" applyFont="1" applyFill="1" applyBorder="1" applyAlignment="1">
      <alignment vertical="center"/>
    </xf>
    <xf numFmtId="0" fontId="10" fillId="16" borderId="27" xfId="3" applyFont="1" applyFill="1" applyBorder="1" applyAlignment="1">
      <alignment horizontal="center" vertical="center" textRotation="90" wrapText="1"/>
    </xf>
    <xf numFmtId="0" fontId="10" fillId="16" borderId="25" xfId="3" applyFont="1" applyFill="1" applyBorder="1" applyAlignment="1">
      <alignment horizontal="center" vertical="center" textRotation="90" wrapText="1"/>
    </xf>
    <xf numFmtId="0" fontId="7" fillId="10" borderId="22" xfId="0" applyFont="1" applyFill="1" applyBorder="1" applyAlignment="1">
      <alignment vertical="center"/>
    </xf>
    <xf numFmtId="0" fontId="20" fillId="10" borderId="22" xfId="0" applyFont="1" applyFill="1" applyBorder="1" applyAlignment="1">
      <alignment vertical="center" wrapText="1"/>
    </xf>
    <xf numFmtId="0" fontId="20" fillId="10" borderId="22" xfId="0" applyFont="1" applyFill="1" applyBorder="1" applyAlignment="1">
      <alignment horizontal="center" vertical="center"/>
    </xf>
    <xf numFmtId="0" fontId="20" fillId="10" borderId="22" xfId="0" applyFont="1" applyFill="1" applyBorder="1" applyAlignment="1">
      <alignment horizontal="center" vertical="center" wrapText="1"/>
    </xf>
    <xf numFmtId="0" fontId="20" fillId="10" borderId="22" xfId="0" applyFont="1" applyFill="1" applyBorder="1" applyAlignment="1" applyProtection="1">
      <alignment horizontal="left" vertical="center" wrapText="1"/>
      <protection locked="0"/>
    </xf>
    <xf numFmtId="0" fontId="20" fillId="10" borderId="22" xfId="0" applyFont="1" applyFill="1" applyBorder="1" applyAlignment="1" applyProtection="1">
      <alignment vertical="center" wrapText="1"/>
      <protection locked="0"/>
    </xf>
    <xf numFmtId="0" fontId="20" fillId="10" borderId="22" xfId="0" applyFont="1" applyFill="1" applyBorder="1" applyAlignment="1" applyProtection="1">
      <alignment horizontal="center" vertical="center"/>
      <protection locked="0"/>
    </xf>
    <xf numFmtId="0" fontId="20" fillId="10" borderId="22" xfId="0" applyFont="1" applyFill="1" applyBorder="1" applyAlignment="1" applyProtection="1">
      <alignment horizontal="center" vertical="center" wrapText="1"/>
      <protection locked="0"/>
    </xf>
    <xf numFmtId="9" fontId="18" fillId="10" borderId="22" xfId="0" applyNumberFormat="1" applyFont="1" applyFill="1" applyBorder="1" applyAlignment="1" applyProtection="1">
      <alignment horizontal="center" vertical="center"/>
      <protection locked="0"/>
    </xf>
    <xf numFmtId="0" fontId="10" fillId="16" borderId="21" xfId="3" applyFont="1" applyFill="1" applyBorder="1" applyAlignment="1">
      <alignment horizontal="center" vertical="center" textRotation="90" wrapText="1"/>
    </xf>
    <xf numFmtId="0" fontId="13" fillId="12" borderId="7" xfId="0" applyFont="1" applyFill="1" applyBorder="1" applyAlignment="1">
      <alignment horizontal="center" vertical="center"/>
    </xf>
    <xf numFmtId="0" fontId="13" fillId="12" borderId="4" xfId="0" applyFont="1" applyFill="1" applyBorder="1" applyAlignment="1">
      <alignment horizontal="center" vertical="center"/>
    </xf>
    <xf numFmtId="0" fontId="10" fillId="14" borderId="3" xfId="3" applyFont="1" applyFill="1" applyBorder="1" applyAlignment="1">
      <alignment horizontal="center" vertical="center" wrapText="1"/>
    </xf>
    <xf numFmtId="0" fontId="10" fillId="14" borderId="7" xfId="3" applyFont="1" applyFill="1" applyBorder="1" applyAlignment="1">
      <alignment horizontal="center" vertical="center" wrapText="1"/>
    </xf>
    <xf numFmtId="0" fontId="10" fillId="14" borderId="4" xfId="3" applyFont="1" applyFill="1" applyBorder="1" applyAlignment="1">
      <alignment horizontal="center" vertical="center" wrapText="1"/>
    </xf>
    <xf numFmtId="0" fontId="10" fillId="13" borderId="7" xfId="0" applyFont="1" applyFill="1" applyBorder="1" applyAlignment="1">
      <alignment horizontal="center" vertical="center"/>
    </xf>
    <xf numFmtId="0" fontId="10" fillId="13" borderId="4" xfId="0" applyFont="1" applyFill="1" applyBorder="1" applyAlignment="1">
      <alignment horizontal="center" vertical="center"/>
    </xf>
    <xf numFmtId="0" fontId="15" fillId="11" borderId="12" xfId="2" applyFont="1" applyFill="1" applyBorder="1" applyAlignment="1">
      <alignment horizontal="center" vertical="center" wrapText="1"/>
    </xf>
    <xf numFmtId="0" fontId="15" fillId="11" borderId="13" xfId="2" applyFont="1" applyFill="1" applyBorder="1" applyAlignment="1">
      <alignment horizontal="center" vertical="center" wrapText="1"/>
    </xf>
    <xf numFmtId="0" fontId="21" fillId="16" borderId="20" xfId="3" applyFont="1" applyFill="1" applyBorder="1" applyAlignment="1">
      <alignment horizontal="center" vertical="center" textRotation="90" wrapText="1"/>
    </xf>
    <xf numFmtId="0" fontId="21" fillId="16" borderId="21" xfId="3" applyFont="1" applyFill="1" applyBorder="1" applyAlignment="1">
      <alignment horizontal="center" vertical="center" textRotation="90" wrapText="1"/>
    </xf>
    <xf numFmtId="0" fontId="12" fillId="5" borderId="3" xfId="2" applyFont="1" applyFill="1" applyBorder="1" applyAlignment="1" applyProtection="1">
      <alignment horizontal="center" vertical="center"/>
      <protection locked="0"/>
    </xf>
    <xf numFmtId="0" fontId="12" fillId="5" borderId="7" xfId="2" applyFont="1" applyFill="1" applyBorder="1" applyAlignment="1" applyProtection="1">
      <alignment horizontal="center" vertical="center"/>
      <protection locked="0"/>
    </xf>
    <xf numFmtId="0" fontId="10" fillId="13" borderId="3" xfId="0" applyFont="1" applyFill="1" applyBorder="1" applyAlignment="1" applyProtection="1">
      <alignment horizontal="center" vertical="center"/>
      <protection locked="0"/>
    </xf>
    <xf numFmtId="0" fontId="10" fillId="13" borderId="7" xfId="0" applyFont="1" applyFill="1" applyBorder="1" applyAlignment="1" applyProtection="1">
      <alignment horizontal="center" vertical="center"/>
      <protection locked="0"/>
    </xf>
    <xf numFmtId="0" fontId="10" fillId="13" borderId="4" xfId="0" applyFont="1" applyFill="1" applyBorder="1" applyAlignment="1" applyProtection="1">
      <alignment horizontal="center" vertical="center"/>
      <protection locked="0"/>
    </xf>
    <xf numFmtId="0" fontId="10" fillId="7" borderId="3" xfId="3" applyFont="1" applyFill="1" applyBorder="1" applyAlignment="1" applyProtection="1">
      <alignment horizontal="center" vertical="center" wrapText="1"/>
      <protection locked="0"/>
    </xf>
    <xf numFmtId="0" fontId="10" fillId="7" borderId="7" xfId="3" applyFont="1" applyFill="1" applyBorder="1" applyAlignment="1" applyProtection="1">
      <alignment horizontal="center" vertical="center" wrapText="1"/>
      <protection locked="0"/>
    </xf>
    <xf numFmtId="0" fontId="13" fillId="12" borderId="18" xfId="0" applyFont="1" applyFill="1" applyBorder="1" applyAlignment="1" applyProtection="1">
      <alignment horizontal="center" vertical="center"/>
      <protection locked="0"/>
    </xf>
    <xf numFmtId="0" fontId="13" fillId="12" borderId="19" xfId="0" applyFont="1" applyFill="1" applyBorder="1" applyAlignment="1" applyProtection="1">
      <alignment horizontal="center" vertical="center"/>
      <protection locked="0"/>
    </xf>
    <xf numFmtId="0" fontId="12" fillId="2" borderId="3" xfId="0" applyFont="1" applyFill="1" applyBorder="1" applyAlignment="1" applyProtection="1">
      <alignment horizontal="center" vertical="center"/>
      <protection locked="0"/>
    </xf>
    <xf numFmtId="0" fontId="12" fillId="2" borderId="7" xfId="0" applyFont="1" applyFill="1" applyBorder="1" applyAlignment="1" applyProtection="1">
      <alignment horizontal="center" vertical="center"/>
      <protection locked="0"/>
    </xf>
    <xf numFmtId="0" fontId="12" fillId="2" borderId="4" xfId="0" applyFont="1" applyFill="1" applyBorder="1" applyAlignment="1" applyProtection="1">
      <alignment horizontal="center" vertical="center"/>
      <protection locked="0"/>
    </xf>
    <xf numFmtId="0" fontId="8" fillId="3" borderId="3" xfId="2" applyFont="1" applyFill="1" applyBorder="1" applyAlignment="1" applyProtection="1">
      <alignment horizontal="center" vertical="center"/>
      <protection locked="0"/>
    </xf>
    <xf numFmtId="0" fontId="8" fillId="3" borderId="7" xfId="2" applyFont="1" applyFill="1" applyBorder="1" applyAlignment="1" applyProtection="1">
      <alignment horizontal="center" vertical="center"/>
      <protection locked="0"/>
    </xf>
    <xf numFmtId="0" fontId="8" fillId="3" borderId="4" xfId="2" applyFont="1" applyFill="1" applyBorder="1" applyAlignment="1" applyProtection="1">
      <alignment horizontal="center" vertical="center"/>
      <protection locked="0"/>
    </xf>
    <xf numFmtId="0" fontId="9" fillId="6" borderId="3" xfId="2" applyFont="1" applyFill="1" applyBorder="1" applyAlignment="1" applyProtection="1">
      <alignment horizontal="center" vertical="center" wrapText="1"/>
      <protection locked="0"/>
    </xf>
    <xf numFmtId="0" fontId="9" fillId="6" borderId="4" xfId="2" applyFont="1" applyFill="1" applyBorder="1" applyAlignment="1" applyProtection="1">
      <alignment horizontal="center" vertical="center" wrapText="1"/>
      <protection locked="0"/>
    </xf>
    <xf numFmtId="0" fontId="9" fillId="6" borderId="7" xfId="2" applyFont="1" applyFill="1" applyBorder="1" applyAlignment="1" applyProtection="1">
      <alignment horizontal="center" vertical="center" wrapText="1"/>
      <protection locked="0"/>
    </xf>
    <xf numFmtId="0" fontId="5" fillId="0" borderId="6" xfId="2" applyFont="1" applyBorder="1" applyAlignment="1">
      <alignment horizontal="left" vertical="center"/>
    </xf>
    <xf numFmtId="0" fontId="13" fillId="4" borderId="3" xfId="3" applyFont="1" applyFill="1" applyBorder="1" applyAlignment="1" applyProtection="1">
      <alignment horizontal="center" vertical="center"/>
      <protection locked="0"/>
    </xf>
    <xf numFmtId="0" fontId="13" fillId="4" borderId="7" xfId="3" applyFont="1" applyFill="1" applyBorder="1" applyAlignment="1" applyProtection="1">
      <alignment horizontal="center" vertical="center"/>
      <protection locked="0"/>
    </xf>
    <xf numFmtId="0" fontId="13" fillId="4" borderId="4" xfId="3" applyFont="1" applyFill="1" applyBorder="1" applyAlignment="1" applyProtection="1">
      <alignment horizontal="center" vertical="center"/>
      <protection locked="0"/>
    </xf>
    <xf numFmtId="0" fontId="13" fillId="12" borderId="29" xfId="0" applyFont="1" applyFill="1" applyBorder="1" applyAlignment="1" applyProtection="1">
      <alignment horizontal="center" vertical="center"/>
      <protection locked="0"/>
    </xf>
    <xf numFmtId="1" fontId="20" fillId="0" borderId="16" xfId="4" applyNumberFormat="1" applyFont="1" applyFill="1" applyBorder="1" applyAlignment="1" applyProtection="1">
      <alignment horizontal="center" vertical="center"/>
      <protection locked="0"/>
    </xf>
    <xf numFmtId="9" fontId="18" fillId="0" borderId="16" xfId="1" applyFont="1" applyFill="1" applyBorder="1" applyAlignment="1" applyProtection="1">
      <alignment vertical="center"/>
    </xf>
    <xf numFmtId="49" fontId="23" fillId="0" borderId="16" xfId="4" applyNumberFormat="1" applyFont="1" applyFill="1" applyBorder="1" applyAlignment="1" applyProtection="1">
      <alignment horizontal="left" vertical="center" wrapText="1"/>
      <protection locked="0"/>
    </xf>
    <xf numFmtId="0" fontId="36" fillId="10" borderId="0" xfId="0" applyFont="1" applyFill="1" applyAlignment="1" applyProtection="1">
      <alignment horizontal="left" vertical="center" wrapText="1"/>
      <protection locked="0"/>
    </xf>
    <xf numFmtId="0" fontId="36" fillId="10" borderId="0" xfId="0" applyFont="1" applyFill="1" applyAlignment="1" applyProtection="1">
      <alignment vertical="center" wrapText="1"/>
      <protection locked="0"/>
    </xf>
    <xf numFmtId="9" fontId="35" fillId="10" borderId="16" xfId="1" applyFont="1" applyFill="1" applyBorder="1" applyAlignment="1" applyProtection="1">
      <alignment horizontal="left" vertical="center"/>
      <protection locked="0"/>
    </xf>
    <xf numFmtId="0" fontId="5" fillId="0" borderId="30" xfId="2" applyFont="1" applyBorder="1" applyAlignment="1">
      <alignment horizontal="left" vertical="center"/>
    </xf>
    <xf numFmtId="0" fontId="5" fillId="0" borderId="28" xfId="0" applyFont="1" applyBorder="1" applyAlignment="1">
      <alignment horizontal="center" vertical="center"/>
    </xf>
    <xf numFmtId="0" fontId="4" fillId="0" borderId="28" xfId="0" applyFont="1" applyBorder="1" applyAlignment="1">
      <alignment horizontal="center" vertical="center"/>
    </xf>
    <xf numFmtId="0" fontId="0" fillId="0" borderId="28" xfId="0" applyBorder="1" applyAlignment="1">
      <alignment horizontal="center"/>
    </xf>
  </cellXfs>
  <cellStyles count="7">
    <cellStyle name="Millares" xfId="4" builtinId="3"/>
    <cellStyle name="Moneda" xfId="6" builtinId="4"/>
    <cellStyle name="Normal" xfId="0" builtinId="0"/>
    <cellStyle name="Normal - Style1 2" xfId="2" xr:uid="{C84DCE1F-6E57-4AF9-80DD-13B024A9D288}"/>
    <cellStyle name="Normal 2" xfId="3" xr:uid="{65036D28-3FEA-40C9-B0AE-385679F88282}"/>
    <cellStyle name="Normal 3" xfId="5" xr:uid="{FFD75226-86D9-4179-979B-4FF40EA8289C}"/>
    <cellStyle name="Porcentaje" xfId="1" builtinId="5"/>
  </cellStyles>
  <dxfs count="31">
    <dxf>
      <font>
        <color theme="0"/>
      </font>
      <fill>
        <patternFill>
          <bgColor rgb="FFC00000"/>
        </patternFill>
      </fill>
    </dxf>
    <dxf>
      <font>
        <color theme="0"/>
      </font>
      <fill>
        <patternFill>
          <bgColor rgb="FF00B050"/>
        </patternFill>
      </fill>
    </dxf>
    <dxf>
      <fill>
        <patternFill>
          <bgColor theme="5"/>
        </patternFill>
      </fill>
    </dxf>
    <dxf>
      <fill>
        <patternFill>
          <bgColor rgb="FFFFFD78"/>
        </patternFill>
      </fill>
    </dxf>
    <dxf>
      <font>
        <color theme="1"/>
      </font>
      <fill>
        <patternFill>
          <bgColor rgb="FF92D050"/>
        </patternFill>
      </fill>
    </dxf>
    <dxf>
      <fill>
        <patternFill>
          <bgColor rgb="FF00B050"/>
        </patternFill>
      </fill>
    </dxf>
    <dxf>
      <fill>
        <patternFill>
          <bgColor rgb="FFFFFD78"/>
        </patternFill>
      </fill>
    </dxf>
    <dxf>
      <font>
        <color theme="0"/>
      </font>
      <fill>
        <patternFill>
          <bgColor rgb="FF00B050"/>
        </patternFill>
      </fill>
    </dxf>
    <dxf>
      <fill>
        <patternFill>
          <bgColor theme="5"/>
        </patternFill>
      </fill>
    </dxf>
    <dxf>
      <font>
        <color theme="0"/>
      </font>
      <fill>
        <patternFill>
          <bgColor rgb="FFC00000"/>
        </patternFill>
      </fill>
    </dxf>
    <dxf>
      <fill>
        <patternFill>
          <bgColor rgb="FFFFFD78"/>
        </patternFill>
      </fill>
    </dxf>
    <dxf>
      <font>
        <b/>
        <i val="0"/>
        <strike val="0"/>
        <condense val="0"/>
        <extend val="0"/>
        <outline val="0"/>
        <shadow val="0"/>
        <u val="none"/>
        <vertAlign val="baseline"/>
        <sz val="11"/>
        <color theme="1"/>
        <name val="Verdana"/>
        <family val="2"/>
        <scheme val="none"/>
      </font>
      <fill>
        <patternFill>
          <bgColor theme="0"/>
        </patternFill>
      </fill>
      <alignment horizontal="center" vertical="center"/>
      <border diagonalUp="0" diagonalDown="0">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protection locked="0" hidden="0"/>
    </dxf>
    <dxf>
      <font>
        <b val="0"/>
        <i val="0"/>
        <strike val="0"/>
        <condense val="0"/>
        <extend val="0"/>
        <outline val="0"/>
        <shadow val="0"/>
        <u val="none"/>
        <vertAlign val="baseline"/>
        <sz val="11"/>
        <color theme="1"/>
        <name val="Verdana"/>
        <family val="2"/>
        <scheme val="none"/>
      </font>
      <fill>
        <patternFill>
          <bgColor theme="0"/>
        </patternFill>
      </fill>
      <border diagonalUp="0" diagonalDown="0">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protection locked="0" hidden="0"/>
    </dxf>
    <dxf>
      <font>
        <b val="0"/>
        <i val="0"/>
        <strike val="0"/>
        <condense val="0"/>
        <extend val="0"/>
        <outline val="0"/>
        <shadow val="0"/>
        <u val="none"/>
        <vertAlign val="baseline"/>
        <sz val="11"/>
        <color theme="1"/>
        <name val="Verdana"/>
        <family val="2"/>
        <scheme val="none"/>
      </font>
      <fill>
        <patternFill>
          <bgColor theme="0"/>
        </patternFill>
      </fill>
      <border diagonalUp="0" diagonalDown="0">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protection locked="0" hidden="0"/>
    </dxf>
    <dxf>
      <font>
        <b val="0"/>
        <i val="0"/>
        <strike val="0"/>
        <condense val="0"/>
        <extend val="0"/>
        <outline val="0"/>
        <shadow val="0"/>
        <u val="none"/>
        <vertAlign val="baseline"/>
        <sz val="11"/>
        <color theme="1"/>
        <name val="Verdana"/>
        <family val="2"/>
        <scheme val="none"/>
      </font>
      <fill>
        <patternFill>
          <bgColor theme="0"/>
        </patternFill>
      </fill>
      <alignment horizontal="center" vertical="center"/>
      <border diagonalUp="0" diagonalDown="0">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protection locked="0" hidden="0"/>
    </dxf>
    <dxf>
      <font>
        <b val="0"/>
        <i val="0"/>
        <strike val="0"/>
        <condense val="0"/>
        <extend val="0"/>
        <outline val="0"/>
        <shadow val="0"/>
        <u val="none"/>
        <vertAlign val="baseline"/>
        <sz val="11"/>
        <color theme="1"/>
        <name val="Verdana"/>
        <family val="2"/>
        <scheme val="none"/>
      </font>
      <fill>
        <patternFill>
          <bgColor theme="0"/>
        </patternFill>
      </fill>
      <border diagonalUp="0" diagonalDown="0">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protection locked="0" hidden="0"/>
    </dxf>
    <dxf>
      <font>
        <b val="0"/>
        <i val="0"/>
        <strike val="0"/>
        <condense val="0"/>
        <extend val="0"/>
        <outline val="0"/>
        <shadow val="0"/>
        <u val="none"/>
        <vertAlign val="baseline"/>
        <sz val="11"/>
        <color theme="1"/>
        <name val="Verdana"/>
        <family val="2"/>
        <scheme val="none"/>
      </font>
      <fill>
        <patternFill>
          <bgColor theme="0"/>
        </patternFill>
      </fill>
      <border diagonalUp="0" diagonalDown="0">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protection locked="0" hidden="0"/>
    </dxf>
    <dxf>
      <font>
        <b val="0"/>
        <i val="0"/>
        <strike val="0"/>
        <condense val="0"/>
        <extend val="0"/>
        <outline val="0"/>
        <shadow val="0"/>
        <u val="none"/>
        <vertAlign val="baseline"/>
        <sz val="11"/>
        <color theme="1"/>
        <name val="Verdana"/>
        <family val="2"/>
        <scheme val="none"/>
      </font>
      <fill>
        <patternFill>
          <bgColor theme="0"/>
        </patternFill>
      </fill>
      <border diagonalUp="0" diagonalDown="0">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protection locked="0" hidden="0"/>
    </dxf>
    <dxf>
      <font>
        <b val="0"/>
        <i val="0"/>
        <strike val="0"/>
        <condense val="0"/>
        <extend val="0"/>
        <outline val="0"/>
        <shadow val="0"/>
        <u val="none"/>
        <vertAlign val="baseline"/>
        <sz val="11"/>
        <color theme="1"/>
        <name val="Verdana"/>
        <family val="2"/>
        <scheme val="none"/>
      </font>
      <fill>
        <patternFill>
          <bgColor theme="0"/>
        </patternFill>
      </fill>
      <border diagonalUp="0" diagonalDown="0">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protection locked="0" hidden="0"/>
    </dxf>
    <dxf>
      <font>
        <b val="0"/>
        <i val="0"/>
        <strike val="0"/>
        <condense val="0"/>
        <extend val="0"/>
        <outline val="0"/>
        <shadow val="0"/>
        <u val="none"/>
        <vertAlign val="baseline"/>
        <sz val="11"/>
        <color theme="1"/>
        <name val="Verdana"/>
        <family val="2"/>
        <scheme val="none"/>
      </font>
      <fill>
        <patternFill>
          <bgColor theme="0"/>
        </patternFill>
      </fill>
      <border diagonalUp="0" diagonalDown="0">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protection locked="0" hidden="0"/>
    </dxf>
    <dxf>
      <font>
        <b val="0"/>
        <i val="0"/>
        <strike val="0"/>
        <condense val="0"/>
        <extend val="0"/>
        <outline val="0"/>
        <shadow val="0"/>
        <u val="none"/>
        <vertAlign val="baseline"/>
        <sz val="11"/>
        <color theme="1"/>
        <name val="Verdana"/>
        <family val="2"/>
        <scheme val="none"/>
      </font>
      <fill>
        <patternFill>
          <bgColor theme="0"/>
        </patternFill>
      </fill>
      <border diagonalUp="0" diagonalDown="0">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protection locked="0" hidden="0"/>
    </dxf>
    <dxf>
      <font>
        <b val="0"/>
        <i val="0"/>
        <strike val="0"/>
        <condense val="0"/>
        <extend val="0"/>
        <outline val="0"/>
        <shadow val="0"/>
        <u val="none"/>
        <vertAlign val="baseline"/>
        <sz val="11"/>
        <color theme="1"/>
        <name val="Verdana"/>
        <family val="2"/>
        <scheme val="none"/>
      </font>
      <fill>
        <patternFill>
          <bgColor theme="0"/>
        </patternFill>
      </fill>
      <alignment horizontal="general" textRotation="0" indent="0" justifyLastLine="0" shrinkToFit="0" readingOrder="0"/>
      <border diagonalUp="0" diagonalDown="0">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protection locked="0" hidden="0"/>
    </dxf>
    <dxf>
      <font>
        <b val="0"/>
        <i val="0"/>
        <strike val="0"/>
        <condense val="0"/>
        <extend val="0"/>
        <outline val="0"/>
        <shadow val="0"/>
        <u val="none"/>
        <vertAlign val="baseline"/>
        <sz val="11"/>
        <color theme="1"/>
        <name val="Verdana"/>
        <family val="2"/>
        <scheme val="none"/>
      </font>
      <fill>
        <patternFill>
          <bgColor theme="0"/>
        </patternFill>
      </fill>
      <alignment horizontal="left" vertical="center" textRotation="0" wrapText="1" indent="0" justifyLastLine="0" shrinkToFit="0" readingOrder="0"/>
      <border diagonalUp="0" diagonalDown="0">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protection locked="0" hidden="0"/>
    </dxf>
    <dxf>
      <font>
        <b val="0"/>
        <i val="0"/>
        <strike val="0"/>
        <condense val="0"/>
        <extend val="0"/>
        <outline val="0"/>
        <shadow val="0"/>
        <u val="none"/>
        <vertAlign val="baseline"/>
        <sz val="11"/>
        <color theme="1"/>
        <name val="Verdana"/>
        <family val="2"/>
        <scheme val="none"/>
      </font>
      <numFmt numFmtId="0" formatCode="General"/>
      <fill>
        <patternFill patternType="solid">
          <fgColor indexed="64"/>
          <bgColor theme="0"/>
        </patternFill>
      </fill>
      <border diagonalUp="0" diagonalDown="0">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protection locked="1" hidden="0"/>
    </dxf>
    <dxf>
      <font>
        <b val="0"/>
        <i val="0"/>
        <strike val="0"/>
        <condense val="0"/>
        <extend val="0"/>
        <outline val="0"/>
        <shadow val="0"/>
        <u val="none"/>
        <vertAlign val="baseline"/>
        <sz val="11"/>
        <color theme="1"/>
        <name val="Verdana"/>
        <family val="2"/>
        <scheme val="none"/>
      </font>
      <fill>
        <patternFill>
          <bgColor theme="0"/>
        </patternFill>
      </fill>
      <alignment horizontal="center" vertical="center" textRotation="0" indent="0" justifyLastLine="0" shrinkToFit="0" readingOrder="0"/>
      <border diagonalUp="0" diagonalDown="0">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protection locked="1" hidden="0"/>
    </dxf>
    <dxf>
      <font>
        <b val="0"/>
        <i val="0"/>
        <strike val="0"/>
        <condense val="0"/>
        <extend val="0"/>
        <outline val="0"/>
        <shadow val="0"/>
        <u val="none"/>
        <vertAlign val="baseline"/>
        <sz val="11"/>
        <color theme="1"/>
        <name val="Verdana"/>
        <family val="2"/>
        <scheme val="none"/>
      </font>
      <numFmt numFmtId="0" formatCode="General"/>
      <fill>
        <patternFill>
          <bgColor theme="0"/>
        </patternFill>
      </fill>
      <border diagonalUp="0" diagonalDown="0">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protection locked="1" hidden="0"/>
    </dxf>
    <dxf>
      <font>
        <b val="0"/>
        <i val="0"/>
        <strike val="0"/>
        <condense val="0"/>
        <extend val="0"/>
        <outline val="0"/>
        <shadow val="0"/>
        <u val="none"/>
        <vertAlign val="baseline"/>
        <sz val="12"/>
        <color theme="1"/>
        <name val="Verdana"/>
        <family val="2"/>
        <scheme val="none"/>
      </font>
      <numFmt numFmtId="0" formatCode="General"/>
      <fill>
        <patternFill patternType="solid">
          <fgColor indexed="64"/>
          <bgColor theme="0"/>
        </patternFill>
      </fill>
      <alignment horizontal="general" vertical="center" textRotation="0" wrapText="0" indent="0" justifyLastLine="0" shrinkToFit="0" readingOrder="0"/>
      <border diagonalUp="0" diagonalDown="0">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protection locked="1" hidden="0"/>
    </dxf>
    <dxf>
      <font>
        <b val="0"/>
        <i val="0"/>
        <strike val="0"/>
        <condense val="0"/>
        <extend val="0"/>
        <outline val="0"/>
        <shadow val="0"/>
        <u val="none"/>
        <vertAlign val="baseline"/>
        <sz val="12"/>
        <color theme="1"/>
        <name val="Verdana"/>
        <family val="2"/>
        <scheme val="none"/>
      </font>
      <fill>
        <patternFill>
          <bgColor theme="0"/>
        </patternFill>
      </fill>
      <border diagonalUp="0" diagonalDown="0">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protection locked="0" hidden="0"/>
    </dxf>
    <dxf>
      <border outline="0">
        <top style="dashed">
          <color theme="0" tint="-0.34998626667073579"/>
        </top>
        <bottom style="thin">
          <color theme="0" tint="-0.34998626667073579"/>
        </bottom>
      </border>
    </dxf>
    <dxf>
      <font>
        <b val="0"/>
        <i val="0"/>
        <strike val="0"/>
        <condense val="0"/>
        <extend val="0"/>
        <outline val="0"/>
        <shadow val="0"/>
        <u val="none"/>
        <vertAlign val="baseline"/>
        <sz val="12"/>
        <color theme="1"/>
        <name val="Verdana"/>
        <family val="2"/>
        <scheme val="none"/>
      </font>
      <fill>
        <patternFill>
          <bgColor theme="0"/>
        </patternFill>
      </fill>
      <protection locked="0" hidden="0"/>
    </dxf>
    <dxf>
      <font>
        <b/>
        <i val="0"/>
        <strike val="0"/>
        <condense val="0"/>
        <extend val="0"/>
        <outline val="0"/>
        <shadow val="0"/>
        <u val="none"/>
        <vertAlign val="baseline"/>
        <sz val="10"/>
        <color auto="1"/>
        <name val="Verdana"/>
        <family val="2"/>
        <scheme val="none"/>
      </font>
      <fill>
        <patternFill patternType="solid">
          <fgColor indexed="64"/>
          <bgColor rgb="FFEBF1DE"/>
        </patternFill>
      </fill>
      <alignment horizontal="center" vertical="center" textRotation="0" wrapText="1" indent="0" justifyLastLine="0" shrinkToFit="0" readingOrder="0"/>
      <border diagonalUp="0" diagonalDown="0">
        <left style="dashed">
          <color theme="0" tint="-0.34998626667073579"/>
        </left>
        <right style="dashed">
          <color theme="0" tint="-0.34998626667073579"/>
        </right>
        <top/>
        <bottom/>
      </border>
      <protection locked="0" hidden="0"/>
    </dxf>
  </dxfs>
  <tableStyles count="0" defaultTableStyle="TableStyleMedium2" defaultPivotStyle="PivotStyleLight16"/>
  <colors>
    <mruColors>
      <color rgb="FFFFD966"/>
      <color rgb="FFFFF2CC"/>
      <color rgb="FF0D3E69"/>
      <color rgb="FF92D050"/>
      <color rgb="FF00B050"/>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1196786</xdr:colOff>
      <xdr:row>0</xdr:row>
      <xdr:rowOff>96371</xdr:rowOff>
    </xdr:from>
    <xdr:to>
      <xdr:col>0</xdr:col>
      <xdr:colOff>2727534</xdr:colOff>
      <xdr:row>3</xdr:row>
      <xdr:rowOff>439270</xdr:rowOff>
    </xdr:to>
    <xdr:pic>
      <xdr:nvPicPr>
        <xdr:cNvPr id="3" name="Imagen 2">
          <a:extLst>
            <a:ext uri="{FF2B5EF4-FFF2-40B4-BE49-F238E27FC236}">
              <a16:creationId xmlns:a16="http://schemas.microsoft.com/office/drawing/2014/main" id="{BC4D2774-1C38-0565-EEFE-BB00824DB3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6786" y="96371"/>
          <a:ext cx="1530748" cy="149934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Willington Granados Herrera" id="{BF1D8521-2BB5-4FEC-9D1E-80BBF5E47855}" userId="S::willington.granados@upit.gov.co::9b3f45d0-a38c-4c82-b73b-512406efbbbe"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B8FA6B2-6ECE-4D36-BD0B-9437DD9FADFA}" name="Tabla" displayName="Tabla" ref="A8:Q46" totalsRowShown="0" headerRowDxfId="30" dataDxfId="29" tableBorderDxfId="28" headerRowCellStyle="Normal - Style1 2">
  <autoFilter ref="A8:Q46" xr:uid="{FB8FA6B2-6ECE-4D36-BD0B-9437DD9FADFA}"/>
  <tableColumns count="17">
    <tableColumn id="16" xr3:uid="{2B1E8C78-0601-43F1-91F1-B1DC6C9B83E6}" name="Proceso " dataDxfId="27"/>
    <tableColumn id="21" xr3:uid="{31DEAA27-2F21-4EE0-8876-97DEA501DAA4}" name="Sigla" dataDxfId="26">
      <calculatedColumnFormula>IFERROR(VLOOKUP(Tabla[[#This Row],[Proceso ]],#REF!,4,FALSE)," ")</calculatedColumnFormula>
    </tableColumn>
    <tableColumn id="17" xr3:uid="{9C13D011-72EB-41E5-AF4D-349FD1F0B4F4}" name="Objetivo proceso" dataDxfId="25">
      <calculatedColumnFormula>IFERROR(VLOOKUP($A9,#REF!,2,FALSE)," ")</calculatedColumnFormula>
    </tableColumn>
    <tableColumn id="19" xr3:uid="{AB25422F-34FA-465B-8BEF-0681B763FDC8}" name="AUX1 " dataDxfId="24">
      <calculatedColumnFormula>COUNTIF($C$9:'2024'!$A9,'2024'!$A9)</calculatedColumnFormula>
    </tableColumn>
    <tableColumn id="3" xr3:uid="{69F74E7A-E708-47AF-9E3F-64D90B613387}" name="Id " dataDxfId="23">
      <calculatedColumnFormula>IFERROR(CONCATENATE($B8,"00",$D8)," ")</calculatedColumnFormula>
    </tableColumn>
    <tableColumn id="4" xr3:uid="{A8069521-FF6A-4C20-8DB7-013E09DAF0E2}" name="Nombre del Indicador" dataDxfId="22"/>
    <tableColumn id="5" xr3:uid="{5CFF5B51-E313-4831-8F64-DE1888475C0C}" name="Intención del Indicador" dataDxfId="21"/>
    <tableColumn id="6" xr3:uid="{A43DE4FF-C177-43FC-946A-57C8BA6472A8}" name="Tipo de indicador" dataDxfId="20"/>
    <tableColumn id="7" xr3:uid="{1CE871A9-AAE1-4DC8-A32D-DE54754BA7E7}" name="Comportamiento  esperado" dataDxfId="19"/>
    <tableColumn id="8" xr3:uid="{6596E653-B978-4628-90CF-9D5280608548}" name="Decripción del Numerador" dataDxfId="18"/>
    <tableColumn id="9" xr3:uid="{FAB243F6-9DFA-4927-A3C0-E7B448324233}" name="Decripción Denominador " dataDxfId="17"/>
    <tableColumn id="10" xr3:uid="{84C40E75-F6F4-4936-B007-919D38F8DAE2}" name="Fórmula de cálculo " dataDxfId="16"/>
    <tableColumn id="11" xr3:uid="{1D0E8E0D-9673-4396-98ED-31880F1D39C9}" name="Responsable del reporte " dataDxfId="15"/>
    <tableColumn id="12" xr3:uid="{22B59369-F7A9-4E53-B24E-F72209F9A2FC}" name="Fuente de información" dataDxfId="14"/>
    <tableColumn id="13" xr3:uid="{E3C0A8F3-009C-477C-AF60-2E284D299795}" name="Periodicidad de la Medición" dataDxfId="13"/>
    <tableColumn id="14" xr3:uid="{F4425B42-7D79-4DB8-8B03-881789A42D0C}" name="Linea Base" dataDxfId="12"/>
    <tableColumn id="15" xr3:uid="{2B28217E-CDE4-4C5E-8B98-E1561B5B0400}" name="Meta 2024" dataDxfId="1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P20" dT="2024-08-30T13:09:54.32" personId="{BF1D8521-2BB5-4FEC-9D1E-80BBF5E47855}" id="{F047A01D-4938-464F-A667-1404C0677BFF}">
    <text xml:space="preserve">Corresponde al porcentaje obtenido en la revisión realizada en el mes de julio de 2024 por parte de la GIT Planeación </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4B3BE-1C46-410C-AA00-6F9BF47C2591}">
  <dimension ref="A1:AH50"/>
  <sheetViews>
    <sheetView showGridLines="0" tabSelected="1" zoomScale="85" zoomScaleNormal="85" workbookViewId="0">
      <selection activeCell="G9" sqref="G9"/>
    </sheetView>
  </sheetViews>
  <sheetFormatPr baseColWidth="10" defaultColWidth="11.44140625" defaultRowHeight="15.6" outlineLevelCol="1" x14ac:dyDescent="0.3"/>
  <cols>
    <col min="1" max="1" width="62.33203125" customWidth="1"/>
    <col min="2" max="2" width="7.88671875" hidden="1" customWidth="1"/>
    <col min="3" max="3" width="61.88671875" hidden="1" customWidth="1"/>
    <col min="4" max="4" width="11" hidden="1" customWidth="1"/>
    <col min="5" max="5" width="26" hidden="1" customWidth="1"/>
    <col min="6" max="6" width="27" customWidth="1"/>
    <col min="7" max="7" width="42.109375" customWidth="1"/>
    <col min="8" max="9" width="23.5546875" customWidth="1"/>
    <col min="10" max="10" width="48.5546875" customWidth="1"/>
    <col min="11" max="11" width="45.6640625" customWidth="1"/>
    <col min="12" max="12" width="44.109375" customWidth="1"/>
    <col min="13" max="13" width="27.109375" customWidth="1"/>
    <col min="14" max="14" width="27.88671875" style="90" customWidth="1"/>
    <col min="15" max="15" width="21" customWidth="1"/>
    <col min="16" max="16" width="16.109375" customWidth="1"/>
    <col min="17" max="17" width="15" style="98" customWidth="1"/>
    <col min="18" max="18" width="21.6640625" customWidth="1" outlineLevel="1"/>
    <col min="19" max="19" width="23" bestFit="1" customWidth="1" outlineLevel="1"/>
    <col min="20" max="20" width="12.33203125" customWidth="1" outlineLevel="1"/>
    <col min="21" max="21" width="52.6640625" style="48" customWidth="1" outlineLevel="1"/>
    <col min="22" max="22" width="4.109375" customWidth="1"/>
    <col min="23" max="23" width="14.5546875" hidden="1" customWidth="1" outlineLevel="1"/>
    <col min="24" max="24" width="15.44140625" hidden="1" customWidth="1" outlineLevel="1"/>
    <col min="25" max="25" width="12.33203125" hidden="1" customWidth="1" outlineLevel="1"/>
    <col min="26" max="26" width="31.5546875" hidden="1" customWidth="1" outlineLevel="1"/>
    <col min="27" max="27" width="10.5546875" hidden="1" customWidth="1" outlineLevel="1"/>
    <col min="28" max="28" width="19" hidden="1" customWidth="1" outlineLevel="1"/>
    <col min="29" max="29" width="25" hidden="1" customWidth="1" outlineLevel="1"/>
    <col min="30" max="30" width="37.109375" hidden="1" customWidth="1" outlineLevel="1"/>
    <col min="31" max="31" width="11.44140625" collapsed="1"/>
  </cols>
  <sheetData>
    <row r="1" spans="1:30" x14ac:dyDescent="0.3">
      <c r="A1" s="169"/>
      <c r="B1" s="6"/>
    </row>
    <row r="2" spans="1:30" ht="35.25" customHeight="1" x14ac:dyDescent="0.3">
      <c r="A2" s="169"/>
      <c r="B2" s="6"/>
      <c r="C2" s="167" t="s">
        <v>0</v>
      </c>
      <c r="D2" s="168"/>
      <c r="E2" s="168"/>
      <c r="F2" s="168"/>
      <c r="G2" s="168"/>
      <c r="H2" s="168"/>
      <c r="I2" s="168"/>
      <c r="J2" s="166" t="s">
        <v>1</v>
      </c>
      <c r="K2" s="155"/>
    </row>
    <row r="3" spans="1:30" ht="41.25" customHeight="1" x14ac:dyDescent="0.3">
      <c r="A3" s="169"/>
      <c r="B3" s="6"/>
      <c r="C3" s="168" t="s">
        <v>2</v>
      </c>
      <c r="D3" s="168"/>
      <c r="E3" s="168"/>
      <c r="F3" s="168"/>
      <c r="G3" s="168"/>
      <c r="H3" s="168"/>
      <c r="I3" s="168"/>
      <c r="J3" s="166" t="s">
        <v>3</v>
      </c>
      <c r="K3" s="155" t="s">
        <v>4</v>
      </c>
    </row>
    <row r="4" spans="1:30" ht="41.25" customHeight="1" x14ac:dyDescent="0.3">
      <c r="A4" s="169"/>
      <c r="B4" s="7"/>
      <c r="C4" s="168"/>
      <c r="D4" s="168"/>
      <c r="E4" s="168"/>
      <c r="F4" s="168"/>
      <c r="G4" s="168"/>
      <c r="H4" s="168"/>
      <c r="I4" s="168"/>
      <c r="J4" s="166" t="s">
        <v>5</v>
      </c>
      <c r="K4" s="155" t="s">
        <v>6</v>
      </c>
    </row>
    <row r="5" spans="1:30" x14ac:dyDescent="0.3">
      <c r="A5" s="8"/>
      <c r="B5" s="8"/>
      <c r="C5" s="8"/>
      <c r="D5" s="8"/>
      <c r="E5" s="8"/>
      <c r="F5" s="8"/>
      <c r="G5" s="8"/>
      <c r="H5" s="8"/>
      <c r="I5" s="8"/>
      <c r="J5" s="8"/>
      <c r="K5" s="8"/>
      <c r="L5" s="8"/>
      <c r="M5" s="8"/>
      <c r="N5" s="91"/>
      <c r="O5" s="8"/>
      <c r="P5" s="8"/>
      <c r="Q5" s="99"/>
      <c r="R5" s="8"/>
      <c r="S5" s="8"/>
      <c r="T5" s="8"/>
      <c r="U5" s="49"/>
    </row>
    <row r="6" spans="1:30" s="2" customFormat="1" ht="39" customHeight="1" x14ac:dyDescent="0.3">
      <c r="A6" s="146" t="s">
        <v>7</v>
      </c>
      <c r="B6" s="147"/>
      <c r="C6" s="148"/>
      <c r="D6" s="9"/>
      <c r="E6" s="9"/>
      <c r="F6" s="156" t="s">
        <v>8</v>
      </c>
      <c r="G6" s="157"/>
      <c r="H6" s="157"/>
      <c r="I6" s="157"/>
      <c r="J6" s="157"/>
      <c r="K6" s="157"/>
      <c r="L6" s="158"/>
      <c r="M6" s="137" t="s">
        <v>9</v>
      </c>
      <c r="N6" s="138"/>
      <c r="O6" s="138"/>
      <c r="P6" s="138"/>
      <c r="Q6" s="138"/>
      <c r="R6" s="144" t="s">
        <v>10</v>
      </c>
      <c r="S6" s="145"/>
      <c r="T6" s="145"/>
      <c r="U6" s="159"/>
      <c r="V6" s="135" t="s">
        <v>11</v>
      </c>
      <c r="W6" s="126" t="s">
        <v>12</v>
      </c>
      <c r="X6" s="126"/>
      <c r="Y6" s="126"/>
      <c r="Z6" s="126"/>
      <c r="AA6" s="126"/>
      <c r="AB6" s="126"/>
      <c r="AC6" s="126"/>
      <c r="AD6" s="127"/>
    </row>
    <row r="7" spans="1:30" s="1" customFormat="1" ht="36.75" customHeight="1" x14ac:dyDescent="0.3">
      <c r="A7" s="149" t="s">
        <v>13</v>
      </c>
      <c r="B7" s="150"/>
      <c r="C7" s="151"/>
      <c r="D7" s="154"/>
      <c r="E7" s="154"/>
      <c r="F7" s="154"/>
      <c r="G7" s="153"/>
      <c r="H7" s="152" t="s">
        <v>14</v>
      </c>
      <c r="I7" s="153"/>
      <c r="J7" s="152" t="s">
        <v>15</v>
      </c>
      <c r="K7" s="154"/>
      <c r="L7" s="153"/>
      <c r="M7" s="142" t="s">
        <v>9</v>
      </c>
      <c r="N7" s="143"/>
      <c r="O7" s="143"/>
      <c r="P7" s="143"/>
      <c r="Q7" s="143"/>
      <c r="R7" s="139" t="s">
        <v>16</v>
      </c>
      <c r="S7" s="140"/>
      <c r="T7" s="140"/>
      <c r="U7" s="141"/>
      <c r="V7" s="136"/>
      <c r="W7" s="131" t="s">
        <v>16</v>
      </c>
      <c r="X7" s="131"/>
      <c r="Y7" s="131"/>
      <c r="Z7" s="132"/>
      <c r="AA7" s="128" t="s">
        <v>17</v>
      </c>
      <c r="AB7" s="129"/>
      <c r="AC7" s="130"/>
      <c r="AD7" s="16" t="s">
        <v>18</v>
      </c>
    </row>
    <row r="8" spans="1:30" s="4" customFormat="1" ht="47.25" customHeight="1" x14ac:dyDescent="0.2">
      <c r="A8" s="45" t="s">
        <v>19</v>
      </c>
      <c r="B8" s="45" t="s">
        <v>20</v>
      </c>
      <c r="C8" s="61" t="s">
        <v>21</v>
      </c>
      <c r="D8" s="11" t="s">
        <v>22</v>
      </c>
      <c r="E8" s="12" t="s">
        <v>23</v>
      </c>
      <c r="F8" s="12" t="s">
        <v>24</v>
      </c>
      <c r="G8" s="12" t="s">
        <v>25</v>
      </c>
      <c r="H8" s="12" t="s">
        <v>26</v>
      </c>
      <c r="I8" s="12" t="s">
        <v>27</v>
      </c>
      <c r="J8" s="12" t="s">
        <v>28</v>
      </c>
      <c r="K8" s="12" t="s">
        <v>29</v>
      </c>
      <c r="L8" s="12" t="s">
        <v>30</v>
      </c>
      <c r="M8" s="13" t="s">
        <v>31</v>
      </c>
      <c r="N8" s="13" t="s">
        <v>32</v>
      </c>
      <c r="O8" s="13" t="s">
        <v>33</v>
      </c>
      <c r="P8" s="13" t="s">
        <v>34</v>
      </c>
      <c r="Q8" s="10" t="s">
        <v>35</v>
      </c>
      <c r="R8" s="14" t="s">
        <v>36</v>
      </c>
      <c r="S8" s="14" t="s">
        <v>37</v>
      </c>
      <c r="T8" s="47" t="s">
        <v>38</v>
      </c>
      <c r="U8" s="50" t="s">
        <v>39</v>
      </c>
      <c r="V8" s="136"/>
      <c r="W8" s="24" t="s">
        <v>36</v>
      </c>
      <c r="X8" s="17" t="s">
        <v>37</v>
      </c>
      <c r="Y8" s="17" t="s">
        <v>41</v>
      </c>
      <c r="Z8" s="17" t="s">
        <v>42</v>
      </c>
      <c r="AA8" s="133" t="s">
        <v>40</v>
      </c>
      <c r="AB8" s="134"/>
      <c r="AC8" s="17" t="s">
        <v>17</v>
      </c>
      <c r="AD8" s="17" t="s">
        <v>43</v>
      </c>
    </row>
    <row r="9" spans="1:30" s="4" customFormat="1" ht="120" customHeight="1" x14ac:dyDescent="0.2">
      <c r="A9" s="25" t="s">
        <v>44</v>
      </c>
      <c r="B9" s="59" t="str">
        <f>IFERROR(VLOOKUP(Tabla[[#This Row],[Proceso ]],#REF!,4,FALSE)," ")</f>
        <v xml:space="preserve"> </v>
      </c>
      <c r="C9" s="62" t="str">
        <f>IFERROR(VLOOKUP($A9,#REF!,2,FALSE)," ")</f>
        <v xml:space="preserve"> </v>
      </c>
      <c r="D9" s="63">
        <f>COUNTIF($C$9:'2024'!$A9,'2024'!$A9)</f>
        <v>1</v>
      </c>
      <c r="E9" s="64" t="str">
        <f>IFERROR(CONCATENATE($B9,"00",$D9)," ")</f>
        <v xml:space="preserve"> 001</v>
      </c>
      <c r="F9" s="65" t="s">
        <v>45</v>
      </c>
      <c r="G9" s="66" t="s">
        <v>46</v>
      </c>
      <c r="H9" s="67" t="s">
        <v>47</v>
      </c>
      <c r="I9" s="67" t="s">
        <v>48</v>
      </c>
      <c r="J9" s="65" t="s">
        <v>49</v>
      </c>
      <c r="K9" s="65" t="s">
        <v>50</v>
      </c>
      <c r="L9" s="66" t="s">
        <v>51</v>
      </c>
      <c r="M9" s="68" t="s">
        <v>52</v>
      </c>
      <c r="N9" s="67" t="s">
        <v>53</v>
      </c>
      <c r="O9" s="69" t="s">
        <v>54</v>
      </c>
      <c r="P9" s="70" t="s">
        <v>55</v>
      </c>
      <c r="Q9" s="92">
        <v>0.8</v>
      </c>
      <c r="R9" s="72">
        <v>1.27</v>
      </c>
      <c r="S9" s="72">
        <v>1.33</v>
      </c>
      <c r="T9" s="52">
        <f>IFERROR(+R9/S9," ")</f>
        <v>0.95488721804511278</v>
      </c>
      <c r="U9" s="53" t="s">
        <v>56</v>
      </c>
      <c r="V9" s="136"/>
      <c r="W9" s="28"/>
      <c r="X9" s="15"/>
      <c r="Y9" s="19" t="str">
        <f>IFERROR(W9/X9," ")</f>
        <v xml:space="preserve"> </v>
      </c>
      <c r="Z9" s="20"/>
      <c r="AA9" s="18" t="str">
        <f>IFERROR(Tabla[[#This Row],[Meta 2024]]-Y9," ")</f>
        <v xml:space="preserve"> </v>
      </c>
      <c r="AB9" s="5" t="str">
        <f>IFERROR(IF(AA9=0,"Cumple",IF(AND(AA9&gt;0,AA9&lt;=3%),"Baja",IF(AND(AA9&gt;=3%,AA9&lt;=7%),"Media","Alta")))," ")</f>
        <v>Alta</v>
      </c>
      <c r="AC9" s="21"/>
      <c r="AD9" s="21"/>
    </row>
    <row r="10" spans="1:30" s="1" customFormat="1" ht="109.5" customHeight="1" x14ac:dyDescent="0.3">
      <c r="A10" s="25" t="s">
        <v>57</v>
      </c>
      <c r="B10" s="59" t="str">
        <f>IFERROR(VLOOKUP(Tabla[[#This Row],[Proceso ]],#REF!,4,FALSE)," ")</f>
        <v xml:space="preserve"> </v>
      </c>
      <c r="C10" s="62" t="str">
        <f>IFERROR(VLOOKUP($A10,#REF!,2,FALSE)," ")</f>
        <v xml:space="preserve"> </v>
      </c>
      <c r="D10" s="63">
        <f>COUNTIF($C$9:'2024'!$A10,'2024'!$A10)</f>
        <v>1</v>
      </c>
      <c r="E10" s="64" t="str">
        <f t="shared" ref="E10:E45" si="0">IFERROR(CONCATENATE($B10,"00",$D10)," ")</f>
        <v xml:space="preserve"> 001</v>
      </c>
      <c r="F10" s="65" t="s">
        <v>58</v>
      </c>
      <c r="G10" s="66" t="s">
        <v>59</v>
      </c>
      <c r="H10" s="67" t="s">
        <v>60</v>
      </c>
      <c r="I10" s="67" t="s">
        <v>48</v>
      </c>
      <c r="J10" s="65" t="s">
        <v>61</v>
      </c>
      <c r="K10" s="65" t="s">
        <v>62</v>
      </c>
      <c r="L10" s="66" t="s">
        <v>63</v>
      </c>
      <c r="M10" s="67" t="s">
        <v>64</v>
      </c>
      <c r="N10" s="67" t="s">
        <v>65</v>
      </c>
      <c r="O10" s="69" t="s">
        <v>66</v>
      </c>
      <c r="P10" s="70" t="s">
        <v>55</v>
      </c>
      <c r="Q10" s="92">
        <v>0.9</v>
      </c>
      <c r="R10" s="73">
        <v>32</v>
      </c>
      <c r="S10" s="73">
        <v>32</v>
      </c>
      <c r="T10" s="52">
        <f>IFERROR(+R10/S10," ")</f>
        <v>1</v>
      </c>
      <c r="U10" s="55" t="s">
        <v>67</v>
      </c>
      <c r="V10" s="136"/>
      <c r="W10" s="29"/>
      <c r="X10" s="22"/>
      <c r="Y10" s="19" t="str">
        <f t="shared" ref="Y10:Y24" si="1">IFERROR(W10/X10," ")</f>
        <v xml:space="preserve"> </v>
      </c>
      <c r="Z10" s="3"/>
      <c r="AA10" s="18" t="str">
        <f>IFERROR(Tabla[[#This Row],[Meta 2024]]-Y10," ")</f>
        <v xml:space="preserve"> </v>
      </c>
      <c r="AB10" s="5" t="str">
        <f t="shared" ref="AB10:AB24" si="2">IFERROR(IF(AA10=0,"Cumple",IF(AND(AA10&gt;0,AA10&lt;=3%),"Baja",IF(AND(AA10&gt;=3%,AA10&lt;=7%),"Media","Alta")))," ")</f>
        <v>Alta</v>
      </c>
      <c r="AC10" s="21"/>
      <c r="AD10" s="21"/>
    </row>
    <row r="11" spans="1:30" s="1" customFormat="1" ht="154.5" customHeight="1" x14ac:dyDescent="0.3">
      <c r="A11" s="25" t="s">
        <v>57</v>
      </c>
      <c r="B11" s="59" t="str">
        <f>IFERROR(VLOOKUP(Tabla[[#This Row],[Proceso ]],#REF!,4,FALSE)," ")</f>
        <v xml:space="preserve"> </v>
      </c>
      <c r="C11" s="62" t="str">
        <f>IFERROR(VLOOKUP($A11,#REF!,2,FALSE)," ")</f>
        <v xml:space="preserve"> </v>
      </c>
      <c r="D11" s="63">
        <f>COUNTIF($C$9:'2024'!$A11,'2024'!$A11)</f>
        <v>2</v>
      </c>
      <c r="E11" s="64" t="str">
        <f t="shared" si="0"/>
        <v xml:space="preserve"> 002</v>
      </c>
      <c r="F11" s="65" t="s">
        <v>68</v>
      </c>
      <c r="G11" s="66" t="s">
        <v>69</v>
      </c>
      <c r="H11" s="67" t="s">
        <v>60</v>
      </c>
      <c r="I11" s="67" t="s">
        <v>70</v>
      </c>
      <c r="J11" s="65" t="s">
        <v>71</v>
      </c>
      <c r="K11" s="65" t="s">
        <v>72</v>
      </c>
      <c r="L11" s="66" t="s">
        <v>73</v>
      </c>
      <c r="M11" s="67" t="s">
        <v>64</v>
      </c>
      <c r="N11" s="67" t="s">
        <v>74</v>
      </c>
      <c r="O11" s="69" t="s">
        <v>66</v>
      </c>
      <c r="P11" s="70" t="s">
        <v>55</v>
      </c>
      <c r="Q11" s="92">
        <v>1</v>
      </c>
      <c r="R11" s="73">
        <f>47+246</f>
        <v>293</v>
      </c>
      <c r="S11" s="73">
        <v>293</v>
      </c>
      <c r="T11" s="52">
        <f>IFERROR(+R11/S11," ")</f>
        <v>1</v>
      </c>
      <c r="U11" s="55" t="s">
        <v>75</v>
      </c>
      <c r="V11" s="30"/>
      <c r="W11" s="29"/>
      <c r="X11" s="22"/>
      <c r="Y11" s="19" t="str">
        <f t="shared" si="1"/>
        <v xml:space="preserve"> </v>
      </c>
      <c r="Z11" s="3"/>
      <c r="AA11" s="18" t="str">
        <f>IFERROR(Tabla[[#This Row],[Meta 2024]]-Y11," ")</f>
        <v xml:space="preserve"> </v>
      </c>
      <c r="AB11" s="5" t="str">
        <f t="shared" si="2"/>
        <v>Alta</v>
      </c>
      <c r="AC11" s="21"/>
      <c r="AD11" s="21"/>
    </row>
    <row r="12" spans="1:30" s="1" customFormat="1" ht="109.5" customHeight="1" x14ac:dyDescent="0.3">
      <c r="A12" s="25" t="s">
        <v>57</v>
      </c>
      <c r="B12" s="59" t="str">
        <f>IFERROR(VLOOKUP(Tabla[[#This Row],[Proceso ]],#REF!,4,FALSE)," ")</f>
        <v xml:space="preserve"> </v>
      </c>
      <c r="C12" s="62" t="str">
        <f>IFERROR(VLOOKUP($A12,#REF!,2,FALSE)," ")</f>
        <v xml:space="preserve"> </v>
      </c>
      <c r="D12" s="63">
        <f>COUNTIF($C$9:'2024'!$A12,'2024'!$A12)</f>
        <v>3</v>
      </c>
      <c r="E12" s="64" t="str">
        <f t="shared" si="0"/>
        <v xml:space="preserve"> 003</v>
      </c>
      <c r="F12" s="74" t="s">
        <v>76</v>
      </c>
      <c r="G12" s="75" t="s">
        <v>77</v>
      </c>
      <c r="H12" s="67" t="s">
        <v>78</v>
      </c>
      <c r="I12" s="67" t="s">
        <v>70</v>
      </c>
      <c r="J12" s="65" t="s">
        <v>79</v>
      </c>
      <c r="K12" s="65" t="s">
        <v>80</v>
      </c>
      <c r="L12" s="75" t="s">
        <v>81</v>
      </c>
      <c r="M12" s="67" t="s">
        <v>64</v>
      </c>
      <c r="N12" s="67" t="s">
        <v>82</v>
      </c>
      <c r="O12" s="67" t="s">
        <v>66</v>
      </c>
      <c r="P12" s="76" t="s">
        <v>55</v>
      </c>
      <c r="Q12" s="93">
        <v>1</v>
      </c>
      <c r="R12" s="77">
        <v>139</v>
      </c>
      <c r="S12" s="77">
        <v>139</v>
      </c>
      <c r="T12" s="56">
        <f>IFERROR(R12/S12," ")</f>
        <v>1</v>
      </c>
      <c r="U12" s="57" t="s">
        <v>83</v>
      </c>
      <c r="V12" s="125"/>
      <c r="W12" s="29"/>
      <c r="X12" s="22"/>
      <c r="Y12" s="19" t="str">
        <f t="shared" si="1"/>
        <v xml:space="preserve"> </v>
      </c>
      <c r="Z12" s="3"/>
      <c r="AA12" s="18" t="str">
        <f>IFERROR(Tabla[[#This Row],[Meta 2024]]-Y12," ")</f>
        <v xml:space="preserve"> </v>
      </c>
      <c r="AB12" s="5" t="str">
        <f t="shared" si="2"/>
        <v>Alta</v>
      </c>
      <c r="AC12" s="21"/>
      <c r="AD12" s="21"/>
    </row>
    <row r="13" spans="1:30" s="1" customFormat="1" ht="120.75" customHeight="1" x14ac:dyDescent="0.3">
      <c r="A13" s="25" t="s">
        <v>84</v>
      </c>
      <c r="B13" s="59" t="str">
        <f>IFERROR(VLOOKUP(Tabla[[#This Row],[Proceso ]],#REF!,4,FALSE)," ")</f>
        <v xml:space="preserve"> </v>
      </c>
      <c r="C13" s="62" t="str">
        <f>IFERROR(VLOOKUP($A13,#REF!,2,FALSE)," ")</f>
        <v xml:space="preserve"> </v>
      </c>
      <c r="D13" s="63">
        <f>COUNTIF($C$9:'2024'!$A13,'2024'!$A13)</f>
        <v>1</v>
      </c>
      <c r="E13" s="64" t="str">
        <f t="shared" si="0"/>
        <v xml:space="preserve"> 001</v>
      </c>
      <c r="F13" s="106" t="s">
        <v>85</v>
      </c>
      <c r="G13" s="66" t="s">
        <v>86</v>
      </c>
      <c r="H13" s="67" t="s">
        <v>60</v>
      </c>
      <c r="I13" s="67" t="s">
        <v>70</v>
      </c>
      <c r="J13" s="163" t="s">
        <v>87</v>
      </c>
      <c r="K13" s="163" t="s">
        <v>88</v>
      </c>
      <c r="L13" s="164" t="s">
        <v>89</v>
      </c>
      <c r="M13" s="67" t="s">
        <v>90</v>
      </c>
      <c r="N13" s="67" t="s">
        <v>82</v>
      </c>
      <c r="O13" s="165" t="s">
        <v>66</v>
      </c>
      <c r="P13" s="70" t="s">
        <v>55</v>
      </c>
      <c r="Q13" s="92">
        <v>1</v>
      </c>
      <c r="R13" s="73"/>
      <c r="S13" s="160"/>
      <c r="T13" s="161" t="str">
        <f>IFERROR(R13/S13," ")</f>
        <v xml:space="preserve"> </v>
      </c>
      <c r="U13" s="162" t="s">
        <v>91</v>
      </c>
      <c r="V13" s="125"/>
      <c r="W13" s="29"/>
      <c r="X13" s="22"/>
      <c r="Y13" s="19" t="str">
        <f t="shared" si="1"/>
        <v xml:space="preserve"> </v>
      </c>
      <c r="Z13" s="3"/>
      <c r="AA13" s="18" t="str">
        <f>IFERROR(Tabla[[#This Row],[Meta 2024]]-Y13," ")</f>
        <v xml:space="preserve"> </v>
      </c>
      <c r="AB13" s="5" t="str">
        <f t="shared" si="2"/>
        <v>Alta</v>
      </c>
      <c r="AC13" s="21"/>
      <c r="AD13" s="21"/>
    </row>
    <row r="14" spans="1:30" s="1" customFormat="1" ht="109.5" customHeight="1" x14ac:dyDescent="0.3">
      <c r="A14" s="25" t="s">
        <v>92</v>
      </c>
      <c r="B14" s="59" t="str">
        <f>IFERROR(VLOOKUP(Tabla[[#This Row],[Proceso ]],#REF!,4,FALSE)," ")</f>
        <v xml:space="preserve"> </v>
      </c>
      <c r="C14" s="62" t="str">
        <f>IFERROR(VLOOKUP($A14,#REF!,2,FALSE)," ")</f>
        <v xml:space="preserve"> </v>
      </c>
      <c r="D14" s="63">
        <f>COUNTIF($C$9:'2024'!$A14,'2024'!$A14)</f>
        <v>1</v>
      </c>
      <c r="E14" s="64" t="str">
        <f t="shared" si="0"/>
        <v xml:space="preserve"> 001</v>
      </c>
      <c r="F14" s="65" t="s">
        <v>93</v>
      </c>
      <c r="G14" s="66" t="s">
        <v>94</v>
      </c>
      <c r="H14" s="67" t="s">
        <v>60</v>
      </c>
      <c r="I14" s="67" t="s">
        <v>48</v>
      </c>
      <c r="J14" s="65" t="s">
        <v>95</v>
      </c>
      <c r="K14" s="65" t="s">
        <v>96</v>
      </c>
      <c r="L14" s="66" t="s">
        <v>97</v>
      </c>
      <c r="M14" s="68" t="s">
        <v>98</v>
      </c>
      <c r="N14" s="67"/>
      <c r="O14" s="69" t="s">
        <v>99</v>
      </c>
      <c r="P14" s="70" t="s">
        <v>55</v>
      </c>
      <c r="Q14" s="92">
        <v>1</v>
      </c>
      <c r="R14" s="73">
        <v>2</v>
      </c>
      <c r="S14" s="73">
        <v>2</v>
      </c>
      <c r="T14" s="52">
        <f t="shared" ref="T14" si="3">IFERROR(R14/S14," ")</f>
        <v>1</v>
      </c>
      <c r="U14" s="55" t="s">
        <v>100</v>
      </c>
      <c r="V14" s="125"/>
      <c r="W14" s="29"/>
      <c r="X14" s="22"/>
      <c r="Y14" s="19" t="str">
        <f t="shared" si="1"/>
        <v xml:space="preserve"> </v>
      </c>
      <c r="Z14" s="3"/>
      <c r="AA14" s="18" t="str">
        <f>IFERROR(Tabla[[#This Row],[Meta 2024]]-Y14," ")</f>
        <v xml:space="preserve"> </v>
      </c>
      <c r="AB14" s="5" t="str">
        <f t="shared" si="2"/>
        <v>Alta</v>
      </c>
      <c r="AC14" s="21"/>
      <c r="AD14" s="21"/>
    </row>
    <row r="15" spans="1:30" s="1" customFormat="1" ht="195.75" customHeight="1" x14ac:dyDescent="0.3">
      <c r="A15" s="25" t="s">
        <v>92</v>
      </c>
      <c r="B15" s="59" t="str">
        <f>IFERROR(VLOOKUP(Tabla[[#This Row],[Proceso ]],#REF!,4,FALSE)," ")</f>
        <v xml:space="preserve"> </v>
      </c>
      <c r="C15" s="62" t="str">
        <f>IFERROR(VLOOKUP($A15,#REF!,2,FALSE)," ")</f>
        <v xml:space="preserve"> </v>
      </c>
      <c r="D15" s="63">
        <f>COUNTIF($C$9:'2024'!$A15,'2024'!$A15)</f>
        <v>2</v>
      </c>
      <c r="E15" s="64" t="str">
        <f t="shared" si="0"/>
        <v xml:space="preserve"> 002</v>
      </c>
      <c r="F15" s="65" t="s">
        <v>101</v>
      </c>
      <c r="G15" s="66" t="s">
        <v>102</v>
      </c>
      <c r="H15" s="67" t="s">
        <v>60</v>
      </c>
      <c r="I15" s="67" t="s">
        <v>48</v>
      </c>
      <c r="J15" s="65" t="s">
        <v>103</v>
      </c>
      <c r="K15" s="65" t="s">
        <v>104</v>
      </c>
      <c r="L15" s="66" t="s">
        <v>105</v>
      </c>
      <c r="M15" s="68" t="s">
        <v>98</v>
      </c>
      <c r="N15" s="67"/>
      <c r="O15" s="69" t="s">
        <v>99</v>
      </c>
      <c r="P15" s="70" t="s">
        <v>55</v>
      </c>
      <c r="Q15" s="92">
        <v>1</v>
      </c>
      <c r="R15" s="73">
        <v>6</v>
      </c>
      <c r="S15" s="73">
        <v>9</v>
      </c>
      <c r="T15" s="52">
        <f>IFERROR(R15/S15," ")</f>
        <v>0.66666666666666663</v>
      </c>
      <c r="U15" s="55" t="s">
        <v>106</v>
      </c>
      <c r="V15" s="125"/>
      <c r="W15" s="29"/>
      <c r="X15" s="22"/>
      <c r="Y15" s="19" t="str">
        <f t="shared" si="1"/>
        <v xml:space="preserve"> </v>
      </c>
      <c r="Z15" s="3"/>
      <c r="AA15" s="18" t="str">
        <f>IFERROR(Tabla[[#This Row],[Meta 2024]]-Y15," ")</f>
        <v xml:space="preserve"> </v>
      </c>
      <c r="AB15" s="5" t="str">
        <f t="shared" si="2"/>
        <v>Alta</v>
      </c>
      <c r="AC15" s="21"/>
      <c r="AD15" s="21"/>
    </row>
    <row r="16" spans="1:30" s="1" customFormat="1" ht="144.75" customHeight="1" x14ac:dyDescent="0.3">
      <c r="A16" s="25" t="s">
        <v>92</v>
      </c>
      <c r="B16" s="59" t="str">
        <f>IFERROR(VLOOKUP(Tabla[[#This Row],[Proceso ]],#REF!,4,FALSE)," ")</f>
        <v xml:space="preserve"> </v>
      </c>
      <c r="C16" s="62" t="str">
        <f>IFERROR(VLOOKUP($A16,#REF!,2,FALSE)," ")</f>
        <v xml:space="preserve"> </v>
      </c>
      <c r="D16" s="63">
        <f>COUNTIF($C$9:'2024'!$A16,'2024'!$A16)</f>
        <v>3</v>
      </c>
      <c r="E16" s="64" t="str">
        <f t="shared" si="0"/>
        <v xml:space="preserve"> 003</v>
      </c>
      <c r="F16" s="65" t="s">
        <v>107</v>
      </c>
      <c r="G16" s="66" t="s">
        <v>108</v>
      </c>
      <c r="H16" s="67" t="s">
        <v>60</v>
      </c>
      <c r="I16" s="67" t="s">
        <v>48</v>
      </c>
      <c r="J16" s="65" t="s">
        <v>109</v>
      </c>
      <c r="K16" s="65" t="s">
        <v>110</v>
      </c>
      <c r="L16" s="66" t="s">
        <v>111</v>
      </c>
      <c r="M16" s="68" t="s">
        <v>98</v>
      </c>
      <c r="N16" s="67"/>
      <c r="O16" s="69" t="s">
        <v>66</v>
      </c>
      <c r="P16" s="70" t="s">
        <v>55</v>
      </c>
      <c r="Q16" s="92">
        <v>1</v>
      </c>
      <c r="R16" s="73"/>
      <c r="S16" s="73"/>
      <c r="T16" s="52" t="str">
        <f t="shared" ref="T16:T24" si="4">IFERROR(R16/S16," ")</f>
        <v xml:space="preserve"> </v>
      </c>
      <c r="U16" s="55" t="s">
        <v>112</v>
      </c>
      <c r="V16" s="125"/>
      <c r="W16" s="29"/>
      <c r="X16" s="22"/>
      <c r="Y16" s="19" t="str">
        <f t="shared" si="1"/>
        <v xml:space="preserve"> </v>
      </c>
      <c r="Z16" s="3"/>
      <c r="AA16" s="18" t="str">
        <f>IFERROR(Tabla[[#This Row],[Meta 2024]]-Y16," ")</f>
        <v xml:space="preserve"> </v>
      </c>
      <c r="AB16" s="5" t="str">
        <f t="shared" si="2"/>
        <v>Alta</v>
      </c>
      <c r="AC16" s="21"/>
      <c r="AD16" s="21"/>
    </row>
    <row r="17" spans="1:30" s="1" customFormat="1" ht="152.25" customHeight="1" x14ac:dyDescent="0.3">
      <c r="A17" s="25" t="s">
        <v>113</v>
      </c>
      <c r="B17" s="59" t="str">
        <f>IFERROR(VLOOKUP(Tabla[[#This Row],[Proceso ]],#REF!,4,FALSE)," ")</f>
        <v xml:space="preserve"> </v>
      </c>
      <c r="C17" s="62" t="str">
        <f>IFERROR(VLOOKUP($A17,#REF!,2,FALSE)," ")</f>
        <v xml:space="preserve"> </v>
      </c>
      <c r="D17" s="63">
        <f>COUNTIF($C$9:'2024'!$A17,'2024'!$A17)</f>
        <v>1</v>
      </c>
      <c r="E17" s="64" t="str">
        <f t="shared" si="0"/>
        <v xml:space="preserve"> 001</v>
      </c>
      <c r="F17" s="65" t="s">
        <v>114</v>
      </c>
      <c r="G17" s="66" t="s">
        <v>115</v>
      </c>
      <c r="H17" s="67" t="s">
        <v>78</v>
      </c>
      <c r="I17" s="67" t="s">
        <v>70</v>
      </c>
      <c r="J17" s="67" t="s">
        <v>116</v>
      </c>
      <c r="K17" s="67" t="s">
        <v>117</v>
      </c>
      <c r="L17" s="67" t="s">
        <v>118</v>
      </c>
      <c r="M17" s="68" t="s">
        <v>52</v>
      </c>
      <c r="N17" s="67" t="s">
        <v>119</v>
      </c>
      <c r="O17" s="69" t="s">
        <v>54</v>
      </c>
      <c r="P17" s="70" t="s">
        <v>55</v>
      </c>
      <c r="Q17" s="92">
        <v>1</v>
      </c>
      <c r="R17" s="73">
        <v>126</v>
      </c>
      <c r="S17" s="73">
        <v>126</v>
      </c>
      <c r="T17" s="52">
        <f t="shared" si="4"/>
        <v>1</v>
      </c>
      <c r="U17" s="55" t="s">
        <v>120</v>
      </c>
      <c r="V17" s="125"/>
      <c r="W17" s="29"/>
      <c r="X17" s="22"/>
      <c r="Y17" s="19" t="str">
        <f t="shared" si="1"/>
        <v xml:space="preserve"> </v>
      </c>
      <c r="Z17" s="3"/>
      <c r="AA17" s="18" t="str">
        <f>IFERROR(Tabla[[#This Row],[Meta 2024]]-Y17," ")</f>
        <v xml:space="preserve"> </v>
      </c>
      <c r="AB17" s="5" t="str">
        <f t="shared" si="2"/>
        <v>Alta</v>
      </c>
      <c r="AC17" s="21"/>
      <c r="AD17" s="21"/>
    </row>
    <row r="18" spans="1:30" s="1" customFormat="1" ht="174" customHeight="1" x14ac:dyDescent="0.3">
      <c r="A18" s="25" t="s">
        <v>121</v>
      </c>
      <c r="B18" s="59" t="str">
        <f>IFERROR(VLOOKUP(Tabla[[#This Row],[Proceso ]],#REF!,4,FALSE)," ")</f>
        <v xml:space="preserve"> </v>
      </c>
      <c r="C18" s="62" t="str">
        <f>IFERROR(VLOOKUP($A18,#REF!,2,FALSE)," ")</f>
        <v xml:space="preserve"> </v>
      </c>
      <c r="D18" s="63">
        <f>COUNTIF($C$9:'2024'!$A18,'2024'!$A18)</f>
        <v>1</v>
      </c>
      <c r="E18" s="64" t="str">
        <f t="shared" si="0"/>
        <v xml:space="preserve"> 001</v>
      </c>
      <c r="F18" s="65" t="s">
        <v>122</v>
      </c>
      <c r="G18" s="66" t="s">
        <v>123</v>
      </c>
      <c r="H18" s="67" t="s">
        <v>60</v>
      </c>
      <c r="I18" s="67" t="s">
        <v>70</v>
      </c>
      <c r="J18" s="65" t="s">
        <v>124</v>
      </c>
      <c r="K18" s="70" t="s">
        <v>125</v>
      </c>
      <c r="L18" s="78" t="s">
        <v>126</v>
      </c>
      <c r="M18" s="70" t="s">
        <v>52</v>
      </c>
      <c r="N18" s="71" t="s">
        <v>127</v>
      </c>
      <c r="O18" s="70" t="s">
        <v>99</v>
      </c>
      <c r="P18" s="70" t="s">
        <v>55</v>
      </c>
      <c r="Q18" s="96">
        <v>4</v>
      </c>
      <c r="R18" s="103">
        <v>4</v>
      </c>
      <c r="S18" s="104">
        <v>0.67</v>
      </c>
      <c r="T18" s="105">
        <f>+R18*S18</f>
        <v>2.68</v>
      </c>
      <c r="U18" s="102" t="s">
        <v>128</v>
      </c>
      <c r="V18" s="125"/>
      <c r="W18" s="29"/>
      <c r="X18" s="22"/>
      <c r="Y18" s="19" t="str">
        <f t="shared" si="1"/>
        <v xml:space="preserve"> </v>
      </c>
      <c r="Z18" s="3"/>
      <c r="AA18" s="18" t="str">
        <f>IFERROR(Tabla[[#This Row],[Meta 2024]]-Y18," ")</f>
        <v xml:space="preserve"> </v>
      </c>
      <c r="AB18" s="5" t="str">
        <f t="shared" si="2"/>
        <v>Alta</v>
      </c>
      <c r="AC18" s="21"/>
      <c r="AD18" s="21"/>
    </row>
    <row r="19" spans="1:30" s="1" customFormat="1" ht="74.25" customHeight="1" x14ac:dyDescent="0.3">
      <c r="A19" s="25" t="s">
        <v>121</v>
      </c>
      <c r="B19" s="59" t="str">
        <f>IFERROR(VLOOKUP(Tabla[[#This Row],[Proceso ]],#REF!,4,FALSE)," ")</f>
        <v xml:space="preserve"> </v>
      </c>
      <c r="C19" s="62" t="str">
        <f>IFERROR(VLOOKUP($A19,#REF!,2,FALSE)," ")</f>
        <v xml:space="preserve"> </v>
      </c>
      <c r="D19" s="63">
        <f>COUNTIF($C$9:'2024'!$A19,'2024'!$A19)</f>
        <v>2</v>
      </c>
      <c r="E19" s="64" t="str">
        <f t="shared" si="0"/>
        <v xml:space="preserve"> 002</v>
      </c>
      <c r="F19" s="65" t="s">
        <v>129</v>
      </c>
      <c r="G19" s="66" t="s">
        <v>130</v>
      </c>
      <c r="H19" s="67" t="s">
        <v>78</v>
      </c>
      <c r="I19" s="67" t="s">
        <v>70</v>
      </c>
      <c r="J19" s="65" t="s">
        <v>131</v>
      </c>
      <c r="K19" s="65" t="s">
        <v>132</v>
      </c>
      <c r="L19" s="78" t="s">
        <v>133</v>
      </c>
      <c r="M19" s="68" t="s">
        <v>52</v>
      </c>
      <c r="N19" s="67" t="s">
        <v>134</v>
      </c>
      <c r="O19" s="69" t="s">
        <v>99</v>
      </c>
      <c r="P19" s="70" t="s">
        <v>55</v>
      </c>
      <c r="Q19" s="92">
        <v>1</v>
      </c>
      <c r="R19" s="73">
        <v>14</v>
      </c>
      <c r="S19" s="73">
        <v>35</v>
      </c>
      <c r="T19" s="52">
        <f t="shared" si="4"/>
        <v>0.4</v>
      </c>
      <c r="U19" s="55" t="s">
        <v>135</v>
      </c>
      <c r="V19" s="125"/>
      <c r="W19" s="29"/>
      <c r="X19" s="22"/>
      <c r="Y19" s="19" t="str">
        <f t="shared" si="1"/>
        <v xml:space="preserve"> </v>
      </c>
      <c r="Z19" s="3"/>
      <c r="AA19" s="18" t="str">
        <f>IFERROR(Tabla[[#This Row],[Meta 2024]]-Y19," ")</f>
        <v xml:space="preserve"> </v>
      </c>
      <c r="AB19" s="5" t="str">
        <f t="shared" si="2"/>
        <v>Alta</v>
      </c>
      <c r="AC19" s="21"/>
      <c r="AD19" s="21"/>
    </row>
    <row r="20" spans="1:30" s="1" customFormat="1" ht="77.25" customHeight="1" x14ac:dyDescent="0.3">
      <c r="A20" s="25" t="s">
        <v>136</v>
      </c>
      <c r="B20" s="59" t="str">
        <f>IFERROR(VLOOKUP(Tabla[[#This Row],[Proceso ]],#REF!,4,FALSE)," ")</f>
        <v xml:space="preserve"> </v>
      </c>
      <c r="C20" s="62" t="str">
        <f>IFERROR(VLOOKUP($A20,#REF!,2,FALSE)," ")</f>
        <v xml:space="preserve"> </v>
      </c>
      <c r="D20" s="63">
        <f>COUNTIF($C$9:'2024'!$A20,'2024'!$A20)</f>
        <v>1</v>
      </c>
      <c r="E20" s="64" t="str">
        <f t="shared" si="0"/>
        <v xml:space="preserve"> 001</v>
      </c>
      <c r="F20" s="65" t="s">
        <v>137</v>
      </c>
      <c r="G20" s="66" t="s">
        <v>138</v>
      </c>
      <c r="H20" s="67" t="s">
        <v>60</v>
      </c>
      <c r="I20" s="67" t="s">
        <v>48</v>
      </c>
      <c r="J20" s="65" t="s">
        <v>139</v>
      </c>
      <c r="K20" s="65" t="s">
        <v>140</v>
      </c>
      <c r="L20" s="66" t="s">
        <v>141</v>
      </c>
      <c r="M20" s="68" t="s">
        <v>142</v>
      </c>
      <c r="N20" s="67" t="s">
        <v>143</v>
      </c>
      <c r="O20" s="69" t="s">
        <v>99</v>
      </c>
      <c r="P20" s="70">
        <v>0.42</v>
      </c>
      <c r="Q20" s="92">
        <v>1</v>
      </c>
      <c r="R20" s="73">
        <v>90</v>
      </c>
      <c r="S20" s="73">
        <v>243</v>
      </c>
      <c r="T20" s="52">
        <f t="shared" si="4"/>
        <v>0.37037037037037035</v>
      </c>
      <c r="U20" s="55" t="s">
        <v>144</v>
      </c>
      <c r="V20" s="125"/>
      <c r="W20" s="29"/>
      <c r="X20" s="22"/>
      <c r="Y20" s="19" t="str">
        <f t="shared" si="1"/>
        <v xml:space="preserve"> </v>
      </c>
      <c r="Z20" s="3"/>
      <c r="AA20" s="18" t="str">
        <f>IFERROR(Tabla[[#This Row],[Meta 2024]]-Y20," ")</f>
        <v xml:space="preserve"> </v>
      </c>
      <c r="AB20" s="5" t="str">
        <f t="shared" si="2"/>
        <v>Alta</v>
      </c>
      <c r="AC20" s="21"/>
      <c r="AD20" s="21"/>
    </row>
    <row r="21" spans="1:30" s="1" customFormat="1" ht="224.25" customHeight="1" x14ac:dyDescent="0.3">
      <c r="A21" s="25" t="s">
        <v>136</v>
      </c>
      <c r="B21" s="59" t="str">
        <f>IFERROR(VLOOKUP(Tabla[[#This Row],[Proceso ]],#REF!,4,FALSE)," ")</f>
        <v xml:space="preserve"> </v>
      </c>
      <c r="C21" s="62" t="str">
        <f>IFERROR(VLOOKUP($A21,#REF!,2,FALSE)," ")</f>
        <v xml:space="preserve"> </v>
      </c>
      <c r="D21" s="63">
        <f>COUNTIF($C$9:'2024'!$A21,'2024'!$A21)</f>
        <v>2</v>
      </c>
      <c r="E21" s="64" t="str">
        <f t="shared" si="0"/>
        <v xml:space="preserve"> 002</v>
      </c>
      <c r="F21" s="65" t="s">
        <v>145</v>
      </c>
      <c r="G21" s="66" t="s">
        <v>146</v>
      </c>
      <c r="H21" s="67" t="s">
        <v>47</v>
      </c>
      <c r="I21" s="67" t="s">
        <v>48</v>
      </c>
      <c r="J21" s="65" t="s">
        <v>147</v>
      </c>
      <c r="K21" s="65" t="s">
        <v>148</v>
      </c>
      <c r="L21" s="106" t="s">
        <v>149</v>
      </c>
      <c r="M21" s="68" t="s">
        <v>142</v>
      </c>
      <c r="N21" s="67" t="s">
        <v>150</v>
      </c>
      <c r="O21" s="69" t="s">
        <v>99</v>
      </c>
      <c r="P21" s="70" t="s">
        <v>55</v>
      </c>
      <c r="Q21" s="92"/>
      <c r="R21" s="73">
        <f>+(16727-15925)</f>
        <v>802</v>
      </c>
      <c r="S21" s="73">
        <f>+(15925)</f>
        <v>15925</v>
      </c>
      <c r="T21" s="52">
        <f t="shared" si="4"/>
        <v>5.0361067503924647E-2</v>
      </c>
      <c r="U21" s="55" t="s">
        <v>151</v>
      </c>
      <c r="V21" s="125"/>
      <c r="W21" s="29"/>
      <c r="X21" s="22"/>
      <c r="Y21" s="19" t="str">
        <f t="shared" si="1"/>
        <v xml:space="preserve"> </v>
      </c>
      <c r="Z21" s="3"/>
      <c r="AA21" s="18" t="str">
        <f>IFERROR(Tabla[[#This Row],[Meta 2024]]-Y21," ")</f>
        <v xml:space="preserve"> </v>
      </c>
      <c r="AB21" s="5" t="str">
        <f t="shared" si="2"/>
        <v>Alta</v>
      </c>
      <c r="AC21" s="21"/>
      <c r="AD21" s="21"/>
    </row>
    <row r="22" spans="1:30" s="1" customFormat="1" ht="231.75" customHeight="1" x14ac:dyDescent="0.3">
      <c r="A22" s="25" t="s">
        <v>136</v>
      </c>
      <c r="B22" s="59" t="str">
        <f>IFERROR(VLOOKUP(Tabla[[#This Row],[Proceso ]],#REF!,4,FALSE)," ")</f>
        <v xml:space="preserve"> </v>
      </c>
      <c r="C22" s="62" t="str">
        <f>IFERROR(VLOOKUP($A22,#REF!,2,FALSE)," ")</f>
        <v xml:space="preserve"> </v>
      </c>
      <c r="D22" s="63">
        <f>COUNTIF($C$9:'2024'!$A22,'2024'!$A22)</f>
        <v>3</v>
      </c>
      <c r="E22" s="64" t="str">
        <f t="shared" si="0"/>
        <v xml:space="preserve"> 003</v>
      </c>
      <c r="F22" s="65" t="s">
        <v>152</v>
      </c>
      <c r="G22" s="66" t="s">
        <v>153</v>
      </c>
      <c r="H22" s="67" t="s">
        <v>47</v>
      </c>
      <c r="I22" s="67" t="s">
        <v>48</v>
      </c>
      <c r="J22" s="65" t="s">
        <v>154</v>
      </c>
      <c r="K22" s="65" t="s">
        <v>155</v>
      </c>
      <c r="L22" s="66" t="s">
        <v>156</v>
      </c>
      <c r="M22" s="68" t="s">
        <v>142</v>
      </c>
      <c r="N22" s="67" t="s">
        <v>150</v>
      </c>
      <c r="O22" s="69" t="s">
        <v>99</v>
      </c>
      <c r="P22" s="70" t="s">
        <v>55</v>
      </c>
      <c r="Q22" s="92"/>
      <c r="R22" s="73">
        <v>93702</v>
      </c>
      <c r="S22" s="73">
        <v>9374</v>
      </c>
      <c r="T22" s="109">
        <f>+R22/S22</f>
        <v>9.9959462342649879</v>
      </c>
      <c r="U22" s="55" t="s">
        <v>157</v>
      </c>
      <c r="V22" s="125"/>
      <c r="W22" s="29"/>
      <c r="X22" s="22"/>
      <c r="Y22" s="19" t="str">
        <f t="shared" si="1"/>
        <v xml:space="preserve"> </v>
      </c>
      <c r="Z22" s="3"/>
      <c r="AA22" s="18" t="str">
        <f>IFERROR(Tabla[[#This Row],[Meta 2024]]-Y22," ")</f>
        <v xml:space="preserve"> </v>
      </c>
      <c r="AB22" s="5" t="str">
        <f t="shared" si="2"/>
        <v>Alta</v>
      </c>
      <c r="AC22" s="21"/>
      <c r="AD22" s="21"/>
    </row>
    <row r="23" spans="1:30" s="1" customFormat="1" ht="112.5" customHeight="1" x14ac:dyDescent="0.3">
      <c r="A23" s="25" t="s">
        <v>158</v>
      </c>
      <c r="B23" s="59" t="str">
        <f>IFERROR(VLOOKUP(Tabla[[#This Row],[Proceso ]],#REF!,4,FALSE)," ")</f>
        <v xml:space="preserve"> </v>
      </c>
      <c r="C23" s="62" t="str">
        <f>IFERROR(VLOOKUP($A23,#REF!,2,FALSE)," ")</f>
        <v xml:space="preserve"> </v>
      </c>
      <c r="D23" s="63">
        <f>COUNTIF($C$9:'2024'!$A23,'2024'!$A23)</f>
        <v>1</v>
      </c>
      <c r="E23" s="64" t="str">
        <f t="shared" si="0"/>
        <v xml:space="preserve"> 001</v>
      </c>
      <c r="F23" s="79" t="s">
        <v>159</v>
      </c>
      <c r="G23" s="66" t="s">
        <v>160</v>
      </c>
      <c r="H23" s="67" t="s">
        <v>78</v>
      </c>
      <c r="I23" s="67" t="s">
        <v>48</v>
      </c>
      <c r="J23" s="65" t="s">
        <v>161</v>
      </c>
      <c r="K23" s="65" t="s">
        <v>162</v>
      </c>
      <c r="L23" s="111" t="s">
        <v>163</v>
      </c>
      <c r="M23" s="67" t="s">
        <v>64</v>
      </c>
      <c r="N23" s="67" t="s">
        <v>164</v>
      </c>
      <c r="O23" s="69" t="s">
        <v>99</v>
      </c>
      <c r="P23" s="70" t="s">
        <v>55</v>
      </c>
      <c r="Q23" s="92">
        <v>1</v>
      </c>
      <c r="R23" s="73">
        <v>126</v>
      </c>
      <c r="S23" s="73">
        <v>129</v>
      </c>
      <c r="T23" s="52">
        <f t="shared" si="4"/>
        <v>0.97674418604651159</v>
      </c>
      <c r="U23" s="55" t="s">
        <v>165</v>
      </c>
      <c r="V23" s="125"/>
      <c r="W23" s="29"/>
      <c r="X23" s="22"/>
      <c r="Y23" s="19" t="str">
        <f t="shared" si="1"/>
        <v xml:space="preserve"> </v>
      </c>
      <c r="Z23" s="3"/>
      <c r="AA23" s="18" t="str">
        <f>IFERROR(Tabla[[#This Row],[Meta 2024]]-Y23," ")</f>
        <v xml:space="preserve"> </v>
      </c>
      <c r="AB23" s="5" t="str">
        <f t="shared" si="2"/>
        <v>Alta</v>
      </c>
      <c r="AC23" s="21"/>
      <c r="AD23" s="21"/>
    </row>
    <row r="24" spans="1:30" s="1" customFormat="1" ht="112.5" customHeight="1" x14ac:dyDescent="0.3">
      <c r="A24" s="25" t="s">
        <v>158</v>
      </c>
      <c r="B24" s="59" t="str">
        <f>IFERROR(VLOOKUP(Tabla[[#This Row],[Proceso ]],#REF!,4,FALSE)," ")</f>
        <v xml:space="preserve"> </v>
      </c>
      <c r="C24" s="62" t="str">
        <f>IFERROR(VLOOKUP($A24,#REF!,2,FALSE)," ")</f>
        <v xml:space="preserve"> </v>
      </c>
      <c r="D24" s="63">
        <f>COUNTIF($C$9:'2024'!$A24,'2024'!$A24)</f>
        <v>2</v>
      </c>
      <c r="E24" s="64" t="str">
        <f t="shared" si="0"/>
        <v xml:space="preserve"> 002</v>
      </c>
      <c r="F24" s="79" t="s">
        <v>166</v>
      </c>
      <c r="G24" s="66" t="s">
        <v>167</v>
      </c>
      <c r="H24" s="67" t="s">
        <v>78</v>
      </c>
      <c r="I24" s="67" t="s">
        <v>70</v>
      </c>
      <c r="J24" s="65" t="s">
        <v>168</v>
      </c>
      <c r="K24" s="65" t="s">
        <v>169</v>
      </c>
      <c r="L24" s="111" t="s">
        <v>170</v>
      </c>
      <c r="M24" s="67" t="s">
        <v>64</v>
      </c>
      <c r="N24" s="67" t="s">
        <v>164</v>
      </c>
      <c r="O24" s="69" t="s">
        <v>99</v>
      </c>
      <c r="P24" s="70" t="s">
        <v>55</v>
      </c>
      <c r="Q24" s="97">
        <v>15</v>
      </c>
      <c r="R24" s="101">
        <f>(1037.57521*0.67)</f>
        <v>695.17539069999998</v>
      </c>
      <c r="S24" s="73">
        <v>129</v>
      </c>
      <c r="T24" s="58">
        <f t="shared" si="4"/>
        <v>5.3889565170542637</v>
      </c>
      <c r="U24" s="55" t="s">
        <v>171</v>
      </c>
      <c r="V24" s="31"/>
      <c r="W24" s="29"/>
      <c r="X24" s="22"/>
      <c r="Y24" s="19" t="str">
        <f t="shared" si="1"/>
        <v xml:space="preserve"> </v>
      </c>
      <c r="Z24" s="3"/>
      <c r="AA24" s="18" t="str">
        <f>IFERROR(Tabla[[#This Row],[Meta 2024]]-Y24," ")</f>
        <v xml:space="preserve"> </v>
      </c>
      <c r="AB24" s="5" t="str">
        <f t="shared" si="2"/>
        <v>Alta</v>
      </c>
      <c r="AC24" s="21"/>
      <c r="AD24" s="21"/>
    </row>
    <row r="25" spans="1:30" ht="111.75" customHeight="1" x14ac:dyDescent="0.3">
      <c r="A25" s="25" t="s">
        <v>172</v>
      </c>
      <c r="B25" s="59" t="str">
        <f>IFERROR(VLOOKUP(Tabla[[#This Row],[Proceso ]],#REF!,4,FALSE)," ")</f>
        <v xml:space="preserve"> </v>
      </c>
      <c r="C25" s="80" t="str">
        <f>IFERROR(VLOOKUP($A25,#REF!,2,FALSE)," ")</f>
        <v xml:space="preserve"> </v>
      </c>
      <c r="D25" s="63">
        <f>COUNTIF($C$9:'2024'!$A25,'2024'!$A25)</f>
        <v>1</v>
      </c>
      <c r="E25" s="64" t="str">
        <f t="shared" si="0"/>
        <v xml:space="preserve"> 001</v>
      </c>
      <c r="F25" s="79" t="s">
        <v>173</v>
      </c>
      <c r="G25" s="66" t="s">
        <v>174</v>
      </c>
      <c r="H25" s="65" t="s">
        <v>60</v>
      </c>
      <c r="I25" s="65" t="s">
        <v>48</v>
      </c>
      <c r="J25" s="65" t="s">
        <v>175</v>
      </c>
      <c r="K25" s="65" t="s">
        <v>176</v>
      </c>
      <c r="L25" s="66" t="s">
        <v>177</v>
      </c>
      <c r="M25" s="67" t="s">
        <v>64</v>
      </c>
      <c r="N25" s="67" t="s">
        <v>178</v>
      </c>
      <c r="O25" s="69" t="s">
        <v>99</v>
      </c>
      <c r="P25" s="70" t="s">
        <v>55</v>
      </c>
      <c r="Q25" s="92">
        <v>0.8</v>
      </c>
      <c r="R25" s="81">
        <v>10326</v>
      </c>
      <c r="S25" s="81">
        <v>10501</v>
      </c>
      <c r="T25" s="52">
        <f t="shared" ref="T25:T34" si="5">IFERROR(R25/S25," ")</f>
        <v>0.98333492048376347</v>
      </c>
      <c r="U25" s="55" t="s">
        <v>179</v>
      </c>
      <c r="V25" s="125"/>
      <c r="W25" s="29"/>
      <c r="X25" s="22"/>
      <c r="Y25" s="32" t="str">
        <f t="shared" ref="Y25:Y42" si="6">IFERROR(W25/X25," ")</f>
        <v xml:space="preserve"> </v>
      </c>
      <c r="Z25" s="3"/>
      <c r="AA25" s="33" t="str">
        <f>IFERROR(Tabla[[#This Row],[Meta 2024]]-Y25," ")</f>
        <v xml:space="preserve"> </v>
      </c>
      <c r="AB25" s="5" t="str">
        <f t="shared" ref="AB25:AB42" si="7">IFERROR(IF(AA25=0,"Cumple",IF(AND(AA25&gt;0,AA25&lt;=3%),"Baja",IF(AND(AA25&gt;=3%,AA25&lt;=7%),"Media","Alta")))," ")</f>
        <v>Alta</v>
      </c>
      <c r="AC25" s="21"/>
      <c r="AD25" s="21"/>
    </row>
    <row r="26" spans="1:30" ht="100.5" customHeight="1" x14ac:dyDescent="0.3">
      <c r="A26" s="25" t="s">
        <v>172</v>
      </c>
      <c r="B26" s="59" t="str">
        <f>IFERROR(VLOOKUP(Tabla[[#This Row],[Proceso ]],#REF!,4,FALSE)," ")</f>
        <v xml:space="preserve"> </v>
      </c>
      <c r="C26" s="80" t="str">
        <f>IFERROR(VLOOKUP($A26,#REF!,2,FALSE)," ")</f>
        <v xml:space="preserve"> </v>
      </c>
      <c r="D26" s="63">
        <f>COUNTIF($C$9:'2024'!$A26,'2024'!$A26)</f>
        <v>2</v>
      </c>
      <c r="E26" s="64" t="str">
        <f t="shared" si="0"/>
        <v xml:space="preserve"> 002</v>
      </c>
      <c r="F26" s="79" t="s">
        <v>180</v>
      </c>
      <c r="G26" s="80" t="s">
        <v>181</v>
      </c>
      <c r="H26" s="80" t="s">
        <v>60</v>
      </c>
      <c r="I26" s="80" t="s">
        <v>70</v>
      </c>
      <c r="J26" s="80" t="s">
        <v>182</v>
      </c>
      <c r="K26" s="80" t="s">
        <v>183</v>
      </c>
      <c r="L26" s="80" t="s">
        <v>184</v>
      </c>
      <c r="M26" s="67" t="s">
        <v>185</v>
      </c>
      <c r="N26" s="67" t="s">
        <v>186</v>
      </c>
      <c r="O26" s="69" t="s">
        <v>99</v>
      </c>
      <c r="P26" s="69" t="s">
        <v>55</v>
      </c>
      <c r="Q26" s="94">
        <v>1</v>
      </c>
      <c r="R26" s="73">
        <v>1</v>
      </c>
      <c r="S26" s="73">
        <v>1</v>
      </c>
      <c r="T26" s="52">
        <f t="shared" si="5"/>
        <v>1</v>
      </c>
      <c r="U26" s="55" t="s">
        <v>187</v>
      </c>
      <c r="V26" s="125"/>
      <c r="W26" s="29"/>
      <c r="X26" s="22"/>
      <c r="Y26" s="32" t="str">
        <f t="shared" si="6"/>
        <v xml:space="preserve"> </v>
      </c>
      <c r="Z26" s="3"/>
      <c r="AA26" s="33" t="str">
        <f>IFERROR(Tabla[[#This Row],[Meta 2024]]-Y26," ")</f>
        <v xml:space="preserve"> </v>
      </c>
      <c r="AB26" s="5" t="str">
        <f t="shared" si="7"/>
        <v>Alta</v>
      </c>
      <c r="AC26" s="21"/>
      <c r="AD26" s="21"/>
    </row>
    <row r="27" spans="1:30" ht="113.25" customHeight="1" x14ac:dyDescent="0.3">
      <c r="A27" s="25" t="s">
        <v>172</v>
      </c>
      <c r="B27" s="59" t="str">
        <f>IFERROR(VLOOKUP(Tabla[[#This Row],[Proceso ]],#REF!,4,FALSE)," ")</f>
        <v xml:space="preserve"> </v>
      </c>
      <c r="C27" s="80" t="str">
        <f>IFERROR(VLOOKUP($A27,#REF!,2,FALSE)," ")</f>
        <v xml:space="preserve"> </v>
      </c>
      <c r="D27" s="82">
        <f>COUNTIF($C$9:'2024'!$A27,'2024'!$A27)</f>
        <v>3</v>
      </c>
      <c r="E27" s="64" t="str">
        <f t="shared" si="0"/>
        <v xml:space="preserve"> 003</v>
      </c>
      <c r="F27" s="79" t="s">
        <v>188</v>
      </c>
      <c r="G27" s="80" t="s">
        <v>189</v>
      </c>
      <c r="H27" s="80" t="s">
        <v>60</v>
      </c>
      <c r="I27" s="80" t="s">
        <v>48</v>
      </c>
      <c r="J27" s="80" t="s">
        <v>190</v>
      </c>
      <c r="K27" s="80" t="s">
        <v>191</v>
      </c>
      <c r="L27" s="80" t="s">
        <v>192</v>
      </c>
      <c r="M27" s="67" t="s">
        <v>185</v>
      </c>
      <c r="N27" s="67" t="s">
        <v>193</v>
      </c>
      <c r="O27" s="69" t="s">
        <v>194</v>
      </c>
      <c r="P27" s="69" t="s">
        <v>55</v>
      </c>
      <c r="Q27" s="94">
        <v>0.99</v>
      </c>
      <c r="R27" s="81">
        <v>27121</v>
      </c>
      <c r="S27" s="81">
        <v>34710</v>
      </c>
      <c r="T27" s="52">
        <f t="shared" si="5"/>
        <v>0.78135983866320946</v>
      </c>
      <c r="U27" s="55" t="s">
        <v>195</v>
      </c>
      <c r="V27" s="125"/>
      <c r="W27" s="29"/>
      <c r="X27" s="22"/>
      <c r="Y27" s="32" t="str">
        <f t="shared" si="6"/>
        <v xml:space="preserve"> </v>
      </c>
      <c r="Z27" s="3"/>
      <c r="AA27" s="33" t="str">
        <f>IFERROR(Tabla[[#This Row],[Meta 2024]]-Y27," ")</f>
        <v xml:space="preserve"> </v>
      </c>
      <c r="AB27" s="5" t="str">
        <f t="shared" si="7"/>
        <v>Alta</v>
      </c>
      <c r="AC27" s="21"/>
      <c r="AD27" s="21"/>
    </row>
    <row r="28" spans="1:30" ht="113.25" customHeight="1" x14ac:dyDescent="0.3">
      <c r="A28" s="25" t="s">
        <v>172</v>
      </c>
      <c r="B28" s="59" t="str">
        <f>IFERROR(VLOOKUP(Tabla[[#This Row],[Proceso ]],#REF!,4,FALSE)," ")</f>
        <v xml:space="preserve"> </v>
      </c>
      <c r="C28" s="80" t="str">
        <f>IFERROR(VLOOKUP($A28,#REF!,2,FALSE)," ")</f>
        <v xml:space="preserve"> </v>
      </c>
      <c r="D28" s="82">
        <f>COUNTIF($C$9:'2024'!$A28,'2024'!$A28)</f>
        <v>4</v>
      </c>
      <c r="E28" s="64" t="str">
        <f t="shared" si="0"/>
        <v xml:space="preserve"> 004</v>
      </c>
      <c r="F28" s="79" t="s">
        <v>188</v>
      </c>
      <c r="G28" s="80" t="s">
        <v>189</v>
      </c>
      <c r="H28" s="80" t="s">
        <v>60</v>
      </c>
      <c r="I28" s="80" t="s">
        <v>48</v>
      </c>
      <c r="J28" s="80" t="s">
        <v>196</v>
      </c>
      <c r="K28" s="80" t="s">
        <v>191</v>
      </c>
      <c r="L28" s="80" t="s">
        <v>197</v>
      </c>
      <c r="M28" s="67" t="s">
        <v>185</v>
      </c>
      <c r="N28" s="67" t="s">
        <v>193</v>
      </c>
      <c r="O28" s="69" t="s">
        <v>194</v>
      </c>
      <c r="P28" s="69" t="s">
        <v>55</v>
      </c>
      <c r="Q28" s="94">
        <v>0.99</v>
      </c>
      <c r="R28" s="81">
        <v>20655</v>
      </c>
      <c r="S28" s="81">
        <v>34710</v>
      </c>
      <c r="T28" s="52">
        <f>IFERROR(R28/S28," ")</f>
        <v>0.59507346585998266</v>
      </c>
      <c r="U28" s="55" t="s">
        <v>198</v>
      </c>
      <c r="V28" s="125"/>
      <c r="W28" s="29"/>
      <c r="X28" s="22"/>
      <c r="Y28" s="32"/>
      <c r="Z28" s="3"/>
      <c r="AA28" s="33"/>
      <c r="AB28" s="5"/>
      <c r="AC28" s="21"/>
      <c r="AD28" s="21"/>
    </row>
    <row r="29" spans="1:30" s="23" customFormat="1" ht="132.75" customHeight="1" x14ac:dyDescent="0.3">
      <c r="A29" s="25" t="s">
        <v>199</v>
      </c>
      <c r="B29" s="59" t="str">
        <f>IFERROR(VLOOKUP(Tabla[[#This Row],[Proceso ]],#REF!,4,FALSE)," ")</f>
        <v xml:space="preserve"> </v>
      </c>
      <c r="C29" s="83" t="str">
        <f>IFERROR(VLOOKUP($A33,#REF!,2,FALSE)," ")</f>
        <v xml:space="preserve"> </v>
      </c>
      <c r="D29" s="82">
        <f>COUNTIF($C$9:'2024'!$A29,'2024'!$A29)</f>
        <v>1</v>
      </c>
      <c r="E29" s="64" t="str">
        <f t="shared" si="0"/>
        <v xml:space="preserve"> 001</v>
      </c>
      <c r="F29" s="79" t="s">
        <v>200</v>
      </c>
      <c r="G29" s="62" t="s">
        <v>201</v>
      </c>
      <c r="H29" s="84" t="s">
        <v>78</v>
      </c>
      <c r="I29" s="84" t="s">
        <v>70</v>
      </c>
      <c r="J29" s="85" t="s">
        <v>202</v>
      </c>
      <c r="K29" s="85" t="s">
        <v>203</v>
      </c>
      <c r="L29" s="62" t="s">
        <v>204</v>
      </c>
      <c r="M29" s="85" t="s">
        <v>64</v>
      </c>
      <c r="N29" s="85" t="s">
        <v>205</v>
      </c>
      <c r="O29" s="84" t="s">
        <v>54</v>
      </c>
      <c r="P29" s="84" t="s">
        <v>55</v>
      </c>
      <c r="Q29" s="95">
        <v>1</v>
      </c>
      <c r="R29" s="73" t="s">
        <v>206</v>
      </c>
      <c r="S29" s="73" t="s">
        <v>206</v>
      </c>
      <c r="T29" s="52" t="str">
        <f t="shared" si="5"/>
        <v xml:space="preserve"> </v>
      </c>
      <c r="U29" s="55" t="s">
        <v>207</v>
      </c>
      <c r="V29" s="125"/>
      <c r="W29" s="29"/>
      <c r="X29" s="22"/>
      <c r="Y29" s="34" t="str">
        <f t="shared" si="6"/>
        <v xml:space="preserve"> </v>
      </c>
      <c r="Z29" s="35"/>
      <c r="AA29" s="36" t="str">
        <f>IFERROR(Tabla[[#This Row],[Meta 2024]]-Y29," ")</f>
        <v xml:space="preserve"> </v>
      </c>
      <c r="AB29" s="5" t="str">
        <f t="shared" si="7"/>
        <v>Alta</v>
      </c>
      <c r="AC29" s="37"/>
      <c r="AD29" s="37"/>
    </row>
    <row r="30" spans="1:30" s="23" customFormat="1" ht="93" customHeight="1" x14ac:dyDescent="0.3">
      <c r="A30" s="25" t="s">
        <v>199</v>
      </c>
      <c r="B30" s="59" t="str">
        <f>IFERROR(VLOOKUP(Tabla[[#This Row],[Proceso ]],#REF!,4,FALSE)," ")</f>
        <v xml:space="preserve"> </v>
      </c>
      <c r="C30" s="83" t="str">
        <f>IFERROR(VLOOKUP($A30,#REF!,2,FALSE)," ")</f>
        <v xml:space="preserve"> </v>
      </c>
      <c r="D30" s="82">
        <f>COUNTIF($C$9:'2024'!$A30,'2024'!$A30)</f>
        <v>2</v>
      </c>
      <c r="E30" s="64" t="str">
        <f t="shared" si="0"/>
        <v xml:space="preserve"> 002</v>
      </c>
      <c r="F30" s="79" t="s">
        <v>208</v>
      </c>
      <c r="G30" s="62" t="s">
        <v>209</v>
      </c>
      <c r="H30" s="82" t="s">
        <v>78</v>
      </c>
      <c r="I30" s="82" t="s">
        <v>70</v>
      </c>
      <c r="J30" s="63" t="s">
        <v>210</v>
      </c>
      <c r="K30" s="63" t="s">
        <v>211</v>
      </c>
      <c r="L30" s="62" t="s">
        <v>212</v>
      </c>
      <c r="M30" s="63" t="s">
        <v>64</v>
      </c>
      <c r="N30" s="63" t="s">
        <v>213</v>
      </c>
      <c r="O30" s="82" t="s">
        <v>54</v>
      </c>
      <c r="P30" s="82" t="s">
        <v>55</v>
      </c>
      <c r="Q30" s="54">
        <v>1</v>
      </c>
      <c r="R30" s="73" t="s">
        <v>206</v>
      </c>
      <c r="S30" s="73" t="s">
        <v>206</v>
      </c>
      <c r="T30" s="52"/>
      <c r="U30" s="55" t="s">
        <v>214</v>
      </c>
      <c r="V30" s="31"/>
      <c r="W30" s="29"/>
      <c r="X30" s="22"/>
      <c r="Y30" s="34"/>
      <c r="Z30" s="35"/>
      <c r="AA30" s="36"/>
      <c r="AB30" s="5"/>
      <c r="AC30" s="37"/>
      <c r="AD30" s="37"/>
    </row>
    <row r="31" spans="1:30" s="23" customFormat="1" ht="111" customHeight="1" x14ac:dyDescent="0.3">
      <c r="A31" s="25" t="s">
        <v>199</v>
      </c>
      <c r="B31" s="59" t="str">
        <f>IFERROR(VLOOKUP(Tabla[[#This Row],[Proceso ]],#REF!,4,FALSE)," ")</f>
        <v xml:space="preserve"> </v>
      </c>
      <c r="C31" s="83" t="str">
        <f>IFERROR(VLOOKUP($A31,#REF!,2,FALSE)," ")</f>
        <v xml:space="preserve"> </v>
      </c>
      <c r="D31" s="82">
        <f>COUNTIF($C$9:'2024'!$A31,'2024'!$A31)</f>
        <v>3</v>
      </c>
      <c r="E31" s="64" t="str">
        <f t="shared" si="0"/>
        <v xml:space="preserve"> 003</v>
      </c>
      <c r="F31" s="79" t="s">
        <v>215</v>
      </c>
      <c r="G31" s="62" t="s">
        <v>216</v>
      </c>
      <c r="H31" s="82" t="s">
        <v>78</v>
      </c>
      <c r="I31" s="82" t="s">
        <v>70</v>
      </c>
      <c r="J31" s="63" t="s">
        <v>217</v>
      </c>
      <c r="K31" s="63" t="s">
        <v>218</v>
      </c>
      <c r="L31" s="62" t="s">
        <v>219</v>
      </c>
      <c r="M31" s="63" t="s">
        <v>64</v>
      </c>
      <c r="N31" s="63" t="s">
        <v>220</v>
      </c>
      <c r="O31" s="82" t="s">
        <v>54</v>
      </c>
      <c r="P31" s="82" t="s">
        <v>55</v>
      </c>
      <c r="Q31" s="54">
        <v>1</v>
      </c>
      <c r="R31" s="73" t="s">
        <v>206</v>
      </c>
      <c r="S31" s="73" t="s">
        <v>206</v>
      </c>
      <c r="T31" s="52"/>
      <c r="U31" s="55" t="s">
        <v>207</v>
      </c>
      <c r="V31" s="31"/>
      <c r="W31" s="29"/>
      <c r="X31" s="22"/>
      <c r="Y31" s="34"/>
      <c r="Z31" s="35"/>
      <c r="AA31" s="36"/>
      <c r="AB31" s="5"/>
      <c r="AC31" s="37"/>
      <c r="AD31" s="37"/>
    </row>
    <row r="32" spans="1:30" s="23" customFormat="1" ht="72.75" customHeight="1" x14ac:dyDescent="0.3">
      <c r="A32" s="25" t="s">
        <v>221</v>
      </c>
      <c r="B32" s="59" t="str">
        <f>IFERROR(VLOOKUP(Tabla[[#This Row],[Proceso ]],#REF!,4,FALSE)," ")</f>
        <v xml:space="preserve"> </v>
      </c>
      <c r="C32" s="83" t="str">
        <f>IFERROR(VLOOKUP($A32,#REF!,2,FALSE)," ")</f>
        <v xml:space="preserve"> </v>
      </c>
      <c r="D32" s="82">
        <f>COUNTIF($C$9:'2024'!$A32,'2024'!$A32)</f>
        <v>1</v>
      </c>
      <c r="E32" s="64" t="str">
        <f t="shared" si="0"/>
        <v xml:space="preserve"> 001</v>
      </c>
      <c r="F32" s="79" t="s">
        <v>222</v>
      </c>
      <c r="G32" s="62" t="s">
        <v>223</v>
      </c>
      <c r="H32" s="82" t="s">
        <v>60</v>
      </c>
      <c r="I32" s="82" t="s">
        <v>70</v>
      </c>
      <c r="J32" s="63" t="s">
        <v>224</v>
      </c>
      <c r="K32" s="63" t="s">
        <v>225</v>
      </c>
      <c r="L32" s="62" t="s">
        <v>226</v>
      </c>
      <c r="M32" s="63" t="s">
        <v>64</v>
      </c>
      <c r="N32" s="63" t="s">
        <v>227</v>
      </c>
      <c r="O32" s="82" t="s">
        <v>99</v>
      </c>
      <c r="P32" s="82" t="s">
        <v>55</v>
      </c>
      <c r="Q32" s="54">
        <v>1</v>
      </c>
      <c r="R32" s="73">
        <v>1176</v>
      </c>
      <c r="S32" s="73">
        <v>14</v>
      </c>
      <c r="T32" s="52"/>
      <c r="U32" s="108" t="s">
        <v>228</v>
      </c>
      <c r="V32" s="31"/>
      <c r="W32" s="29"/>
      <c r="X32" s="22"/>
      <c r="Y32" s="34"/>
      <c r="Z32" s="35"/>
      <c r="AA32" s="36"/>
      <c r="AB32" s="5"/>
      <c r="AC32" s="37"/>
      <c r="AD32" s="37"/>
    </row>
    <row r="33" spans="1:30" s="23" customFormat="1" ht="132.75" customHeight="1" x14ac:dyDescent="0.2">
      <c r="A33" s="25" t="s">
        <v>221</v>
      </c>
      <c r="B33" s="59" t="str">
        <f>IFERROR(VLOOKUP(Tabla[[#This Row],[Proceso ]],#REF!,4,FALSE)," ")</f>
        <v xml:space="preserve"> </v>
      </c>
      <c r="C33" s="83" t="str">
        <f>IFERROR(VLOOKUP($A33,#REF!,2,FALSE)," ")</f>
        <v xml:space="preserve"> </v>
      </c>
      <c r="D33" s="82">
        <f>COUNTIF($C$9:'2024'!$A33,'2024'!$A33)</f>
        <v>2</v>
      </c>
      <c r="E33" s="64" t="str">
        <f t="shared" si="0"/>
        <v xml:space="preserve"> 002</v>
      </c>
      <c r="F33" s="79" t="s">
        <v>200</v>
      </c>
      <c r="G33" s="86" t="s">
        <v>229</v>
      </c>
      <c r="H33" s="84" t="s">
        <v>60</v>
      </c>
      <c r="I33" s="84" t="s">
        <v>70</v>
      </c>
      <c r="J33" s="85" t="s">
        <v>230</v>
      </c>
      <c r="K33" s="85" t="s">
        <v>231</v>
      </c>
      <c r="L33" s="85" t="s">
        <v>204</v>
      </c>
      <c r="M33" s="85" t="s">
        <v>64</v>
      </c>
      <c r="N33" s="85" t="s">
        <v>232</v>
      </c>
      <c r="O33" s="84" t="s">
        <v>54</v>
      </c>
      <c r="P33" s="84" t="s">
        <v>55</v>
      </c>
      <c r="Q33" s="92">
        <v>1</v>
      </c>
      <c r="R33" s="73">
        <v>41</v>
      </c>
      <c r="S33" s="73">
        <v>43</v>
      </c>
      <c r="T33" s="52">
        <f t="shared" si="5"/>
        <v>0.95348837209302328</v>
      </c>
      <c r="U33" s="55" t="s">
        <v>233</v>
      </c>
      <c r="V33" s="125"/>
      <c r="W33" s="29"/>
      <c r="X33" s="22"/>
      <c r="Y33" s="34" t="str">
        <f t="shared" si="6"/>
        <v xml:space="preserve"> </v>
      </c>
      <c r="Z33" s="38"/>
      <c r="AA33" s="36" t="str">
        <f>IFERROR(Tabla[[#This Row],[Meta 2024]]-Y33," ")</f>
        <v xml:space="preserve"> </v>
      </c>
      <c r="AB33" s="5" t="str">
        <f t="shared" si="7"/>
        <v>Alta</v>
      </c>
      <c r="AC33" s="21"/>
      <c r="AD33" s="21"/>
    </row>
    <row r="34" spans="1:30" s="23" customFormat="1" ht="111" customHeight="1" x14ac:dyDescent="0.3">
      <c r="A34" s="25" t="s">
        <v>221</v>
      </c>
      <c r="B34" s="59" t="str">
        <f>IFERROR(VLOOKUP(Tabla[[#This Row],[Proceso ]],#REF!,4,FALSE)," ")</f>
        <v xml:space="preserve"> </v>
      </c>
      <c r="C34" s="83" t="str">
        <f>IFERROR(VLOOKUP($A34,#REF!,2,FALSE)," ")</f>
        <v xml:space="preserve"> </v>
      </c>
      <c r="D34" s="82">
        <f>COUNTIF($C$9:'2024'!$A34,'2024'!$A34)</f>
        <v>3</v>
      </c>
      <c r="E34" s="64" t="str">
        <f t="shared" si="0"/>
        <v xml:space="preserve"> 003</v>
      </c>
      <c r="F34" s="79" t="s">
        <v>234</v>
      </c>
      <c r="G34" s="86" t="s">
        <v>235</v>
      </c>
      <c r="H34" s="84" t="s">
        <v>47</v>
      </c>
      <c r="I34" s="84" t="s">
        <v>70</v>
      </c>
      <c r="J34" s="85" t="s">
        <v>236</v>
      </c>
      <c r="K34" s="85" t="s">
        <v>237</v>
      </c>
      <c r="L34" s="85" t="s">
        <v>238</v>
      </c>
      <c r="M34" s="85" t="s">
        <v>64</v>
      </c>
      <c r="N34" s="85" t="s">
        <v>239</v>
      </c>
      <c r="O34" s="84" t="s">
        <v>99</v>
      </c>
      <c r="P34" s="84" t="s">
        <v>55</v>
      </c>
      <c r="Q34" s="95">
        <v>1</v>
      </c>
      <c r="R34" s="73">
        <v>6.9</v>
      </c>
      <c r="S34" s="73">
        <v>10</v>
      </c>
      <c r="T34" s="52">
        <f t="shared" si="5"/>
        <v>0.69000000000000006</v>
      </c>
      <c r="U34" s="55" t="s">
        <v>240</v>
      </c>
      <c r="V34" s="125"/>
      <c r="W34" s="29"/>
      <c r="X34" s="22"/>
      <c r="Y34" s="34" t="str">
        <f t="shared" si="6"/>
        <v xml:space="preserve"> </v>
      </c>
      <c r="Z34" s="35"/>
      <c r="AA34" s="36" t="str">
        <f>IFERROR(Tabla[[#This Row],[Meta 2024]]-Y34," ")</f>
        <v xml:space="preserve"> </v>
      </c>
      <c r="AB34" s="5" t="str">
        <f t="shared" si="7"/>
        <v>Alta</v>
      </c>
      <c r="AC34" s="37"/>
      <c r="AD34" s="37"/>
    </row>
    <row r="35" spans="1:30" s="23" customFormat="1" ht="96" customHeight="1" x14ac:dyDescent="0.3">
      <c r="A35" s="25" t="s">
        <v>241</v>
      </c>
      <c r="B35" s="59" t="str">
        <f>IFERROR(VLOOKUP(Tabla[[#This Row],[Proceso ]],#REF!,4,FALSE)," ")</f>
        <v xml:space="preserve"> </v>
      </c>
      <c r="C35" s="83" t="str">
        <f>IFERROR(VLOOKUP($A35,#REF!,2,FALSE)," ")</f>
        <v xml:space="preserve"> </v>
      </c>
      <c r="D35" s="82">
        <f>COUNTIF($C$9:'2024'!$A35,'2024'!$A35)</f>
        <v>1</v>
      </c>
      <c r="E35" s="63" t="str">
        <f>IFERROR(CONCATENATE($B35,"00",$D35)," ")</f>
        <v xml:space="preserve"> 001</v>
      </c>
      <c r="F35" s="79" t="s">
        <v>242</v>
      </c>
      <c r="G35" s="86" t="s">
        <v>243</v>
      </c>
      <c r="H35" s="84" t="s">
        <v>60</v>
      </c>
      <c r="I35" s="84" t="s">
        <v>70</v>
      </c>
      <c r="J35" s="79" t="s">
        <v>244</v>
      </c>
      <c r="K35" s="79" t="s">
        <v>245</v>
      </c>
      <c r="L35" s="85" t="s">
        <v>246</v>
      </c>
      <c r="M35" s="85" t="s">
        <v>247</v>
      </c>
      <c r="N35" s="85" t="s">
        <v>248</v>
      </c>
      <c r="O35" s="84" t="s">
        <v>66</v>
      </c>
      <c r="P35" s="84" t="s">
        <v>55</v>
      </c>
      <c r="Q35" s="95">
        <v>1</v>
      </c>
      <c r="R35" s="73"/>
      <c r="S35" s="73"/>
      <c r="T35" s="52" t="e">
        <f>R35/S35</f>
        <v>#DIV/0!</v>
      </c>
      <c r="U35" s="55"/>
      <c r="V35" s="31"/>
      <c r="W35" s="29"/>
      <c r="X35" s="22"/>
      <c r="Y35" s="34"/>
      <c r="Z35" s="35"/>
      <c r="AA35" s="36"/>
      <c r="AB35" s="5"/>
      <c r="AC35" s="37"/>
      <c r="AD35" s="37"/>
    </row>
    <row r="36" spans="1:30" s="23" customFormat="1" ht="96" customHeight="1" x14ac:dyDescent="0.3">
      <c r="A36" s="25" t="s">
        <v>241</v>
      </c>
      <c r="B36" s="113" t="str">
        <f>IFERROR(VLOOKUP(Tabla[[#This Row],[Proceso ]],#REF!,4,FALSE)," ")</f>
        <v xml:space="preserve"> </v>
      </c>
      <c r="C36" s="83" t="str">
        <f>IFERROR(VLOOKUP($A36,#REF!,2,FALSE)," ")</f>
        <v xml:space="preserve"> </v>
      </c>
      <c r="D36" s="82">
        <f>COUNTIF($C$9:'2024'!$A36,'2024'!$A36)</f>
        <v>2</v>
      </c>
      <c r="E36" s="63" t="str">
        <f>IFERROR(CONCATENATE($B35,"00",$D36)," ")</f>
        <v xml:space="preserve"> 002</v>
      </c>
      <c r="F36" s="79" t="s">
        <v>249</v>
      </c>
      <c r="G36" s="86" t="s">
        <v>250</v>
      </c>
      <c r="H36" s="84" t="s">
        <v>47</v>
      </c>
      <c r="I36" s="84" t="s">
        <v>48</v>
      </c>
      <c r="J36" s="79" t="s">
        <v>251</v>
      </c>
      <c r="K36" s="79" t="s">
        <v>252</v>
      </c>
      <c r="L36" s="85" t="s">
        <v>253</v>
      </c>
      <c r="M36" s="85" t="s">
        <v>247</v>
      </c>
      <c r="N36" s="85" t="s">
        <v>248</v>
      </c>
      <c r="O36" s="84" t="s">
        <v>66</v>
      </c>
      <c r="P36" s="84" t="s">
        <v>55</v>
      </c>
      <c r="Q36" s="95">
        <v>1</v>
      </c>
      <c r="R36" s="73"/>
      <c r="S36" s="73"/>
      <c r="T36" s="52" t="e">
        <f t="shared" ref="T36:T41" si="8">R36/S36</f>
        <v>#DIV/0!</v>
      </c>
      <c r="U36" s="55"/>
      <c r="V36" s="31"/>
      <c r="W36" s="29"/>
      <c r="X36" s="22"/>
      <c r="Y36" s="34"/>
      <c r="Z36" s="35"/>
      <c r="AA36" s="36"/>
      <c r="AB36" s="5"/>
      <c r="AC36" s="37"/>
      <c r="AD36" s="37"/>
    </row>
    <row r="37" spans="1:30" s="23" customFormat="1" ht="96" customHeight="1" x14ac:dyDescent="0.3">
      <c r="A37" s="25" t="s">
        <v>241</v>
      </c>
      <c r="B37" s="113" t="str">
        <f>IFERROR(VLOOKUP(Tabla[[#This Row],[Proceso ]],#REF!,4,FALSE)," ")</f>
        <v xml:space="preserve"> </v>
      </c>
      <c r="C37" s="83" t="str">
        <f>IFERROR(VLOOKUP($A37,#REF!,2,FALSE)," ")</f>
        <v xml:space="preserve"> </v>
      </c>
      <c r="D37" s="82">
        <f>COUNTIF($C$9:'2024'!$A37,'2024'!$A37)</f>
        <v>3</v>
      </c>
      <c r="E37" s="63" t="str">
        <f>IFERROR(CONCATENATE($B36,"00",$D37)," ")</f>
        <v xml:space="preserve"> 003</v>
      </c>
      <c r="F37" s="79" t="s">
        <v>254</v>
      </c>
      <c r="G37" s="86" t="s">
        <v>255</v>
      </c>
      <c r="H37" s="84" t="s">
        <v>47</v>
      </c>
      <c r="I37" s="84" t="s">
        <v>48</v>
      </c>
      <c r="J37" s="79" t="s">
        <v>256</v>
      </c>
      <c r="K37" s="79" t="s">
        <v>257</v>
      </c>
      <c r="L37" s="85" t="s">
        <v>258</v>
      </c>
      <c r="M37" s="85" t="s">
        <v>247</v>
      </c>
      <c r="N37" s="85" t="s">
        <v>248</v>
      </c>
      <c r="O37" s="84" t="s">
        <v>66</v>
      </c>
      <c r="P37" s="84" t="s">
        <v>55</v>
      </c>
      <c r="Q37" s="95">
        <v>1</v>
      </c>
      <c r="R37" s="73"/>
      <c r="S37" s="73"/>
      <c r="T37" s="52" t="e">
        <f t="shared" si="8"/>
        <v>#DIV/0!</v>
      </c>
      <c r="U37" s="55"/>
      <c r="V37" s="31"/>
      <c r="W37" s="29"/>
      <c r="X37" s="22"/>
      <c r="Y37" s="34"/>
      <c r="Z37" s="35"/>
      <c r="AA37" s="36"/>
      <c r="AB37" s="5"/>
      <c r="AC37" s="37"/>
      <c r="AD37" s="37"/>
    </row>
    <row r="38" spans="1:30" s="23" customFormat="1" ht="96" customHeight="1" x14ac:dyDescent="0.3">
      <c r="A38" s="25" t="s">
        <v>241</v>
      </c>
      <c r="B38" s="113" t="str">
        <f>IFERROR(VLOOKUP(Tabla[[#This Row],[Proceso ]],#REF!,4,FALSE)," ")</f>
        <v xml:space="preserve"> </v>
      </c>
      <c r="C38" s="83" t="str">
        <f>IFERROR(VLOOKUP($A38,#REF!,2,FALSE)," ")</f>
        <v xml:space="preserve"> </v>
      </c>
      <c r="D38" s="82">
        <f>COUNTIF($C$9:'2024'!$A38,'2024'!$A38)</f>
        <v>4</v>
      </c>
      <c r="E38" s="63" t="str">
        <f>IFERROR(CONCATENATE($B37,"00",$D38)," ")</f>
        <v xml:space="preserve"> 004</v>
      </c>
      <c r="F38" s="79" t="s">
        <v>259</v>
      </c>
      <c r="G38" s="86" t="s">
        <v>260</v>
      </c>
      <c r="H38" s="84" t="s">
        <v>78</v>
      </c>
      <c r="I38" s="84" t="s">
        <v>48</v>
      </c>
      <c r="J38" s="79" t="s">
        <v>261</v>
      </c>
      <c r="K38" s="79" t="s">
        <v>262</v>
      </c>
      <c r="L38" s="85" t="s">
        <v>263</v>
      </c>
      <c r="M38" s="85" t="s">
        <v>247</v>
      </c>
      <c r="N38" s="85" t="s">
        <v>248</v>
      </c>
      <c r="O38" s="84" t="s">
        <v>66</v>
      </c>
      <c r="P38" s="84" t="s">
        <v>55</v>
      </c>
      <c r="Q38" s="95">
        <v>1</v>
      </c>
      <c r="R38" s="73"/>
      <c r="S38" s="73"/>
      <c r="T38" s="52" t="e">
        <f t="shared" si="8"/>
        <v>#DIV/0!</v>
      </c>
      <c r="U38" s="55"/>
      <c r="V38" s="114"/>
      <c r="W38" s="29"/>
      <c r="X38" s="22"/>
      <c r="Y38" s="34"/>
      <c r="Z38" s="35"/>
      <c r="AA38" s="36"/>
      <c r="AB38" s="5"/>
      <c r="AC38" s="37"/>
      <c r="AD38" s="37"/>
    </row>
    <row r="39" spans="1:30" s="23" customFormat="1" ht="96" customHeight="1" x14ac:dyDescent="0.3">
      <c r="A39" s="112" t="s">
        <v>264</v>
      </c>
      <c r="B39" s="113" t="str">
        <f>IFERROR(VLOOKUP(Tabla[[#This Row],[Proceso ]],#REF!,4,FALSE)," ")</f>
        <v xml:space="preserve"> </v>
      </c>
      <c r="C39" s="83" t="str">
        <f>IFERROR(VLOOKUP($A39,#REF!,2,FALSE)," ")</f>
        <v xml:space="preserve"> </v>
      </c>
      <c r="D39" s="82">
        <f>COUNTIF($C$9:'2024'!$A39,'2024'!$A39)</f>
        <v>1</v>
      </c>
      <c r="E39" s="63" t="str">
        <f>IFERROR(CONCATENATE($B39,"00",$D39)," ")</f>
        <v xml:space="preserve"> 001</v>
      </c>
      <c r="F39" s="79" t="s">
        <v>265</v>
      </c>
      <c r="G39" s="86" t="s">
        <v>266</v>
      </c>
      <c r="H39" s="84" t="s">
        <v>47</v>
      </c>
      <c r="I39" s="84" t="s">
        <v>48</v>
      </c>
      <c r="J39" s="79" t="s">
        <v>267</v>
      </c>
      <c r="K39" s="79" t="s">
        <v>268</v>
      </c>
      <c r="L39" s="85" t="s">
        <v>269</v>
      </c>
      <c r="M39" s="85" t="s">
        <v>247</v>
      </c>
      <c r="N39" s="85" t="s">
        <v>270</v>
      </c>
      <c r="O39" s="84" t="s">
        <v>66</v>
      </c>
      <c r="P39" s="84" t="s">
        <v>206</v>
      </c>
      <c r="Q39" s="95">
        <v>1</v>
      </c>
      <c r="R39" s="73"/>
      <c r="S39" s="73"/>
      <c r="T39" s="52" t="e">
        <f t="shared" si="8"/>
        <v>#DIV/0!</v>
      </c>
      <c r="U39" s="55"/>
      <c r="V39" s="114"/>
      <c r="W39" s="29"/>
      <c r="X39" s="22"/>
      <c r="Y39" s="34"/>
      <c r="Z39" s="35"/>
      <c r="AA39" s="36"/>
      <c r="AB39" s="5"/>
      <c r="AC39" s="37"/>
      <c r="AD39" s="37"/>
    </row>
    <row r="40" spans="1:30" s="23" customFormat="1" ht="96" customHeight="1" x14ac:dyDescent="0.3">
      <c r="A40" s="112" t="s">
        <v>264</v>
      </c>
      <c r="B40" s="113" t="str">
        <f>IFERROR(VLOOKUP(Tabla[[#This Row],[Proceso ]],#REF!,4,FALSE)," ")</f>
        <v xml:space="preserve"> </v>
      </c>
      <c r="C40" s="83" t="str">
        <f>IFERROR(VLOOKUP($A40,#REF!,2,FALSE)," ")</f>
        <v xml:space="preserve"> </v>
      </c>
      <c r="D40" s="82">
        <f>COUNTIF($C$9:'2024'!$A40,'2024'!$A40)</f>
        <v>2</v>
      </c>
      <c r="E40" s="63" t="str">
        <f t="shared" ref="E40:E41" si="9">IFERROR(CONCATENATE($B40,"00",$D40)," ")</f>
        <v xml:space="preserve"> 002</v>
      </c>
      <c r="F40" s="79" t="s">
        <v>271</v>
      </c>
      <c r="G40" s="86" t="s">
        <v>272</v>
      </c>
      <c r="H40" s="84" t="s">
        <v>60</v>
      </c>
      <c r="I40" s="84" t="s">
        <v>48</v>
      </c>
      <c r="J40" s="79" t="s">
        <v>273</v>
      </c>
      <c r="K40" s="79" t="s">
        <v>274</v>
      </c>
      <c r="L40" s="85" t="s">
        <v>275</v>
      </c>
      <c r="M40" s="85" t="s">
        <v>247</v>
      </c>
      <c r="N40" s="85" t="s">
        <v>276</v>
      </c>
      <c r="O40" s="84" t="s">
        <v>66</v>
      </c>
      <c r="P40" s="84" t="s">
        <v>206</v>
      </c>
      <c r="Q40" s="95">
        <v>1</v>
      </c>
      <c r="R40" s="73"/>
      <c r="S40" s="73">
        <v>4</v>
      </c>
      <c r="T40" s="52">
        <f t="shared" si="8"/>
        <v>0</v>
      </c>
      <c r="U40" s="55"/>
      <c r="V40" s="114"/>
      <c r="W40" s="29"/>
      <c r="X40" s="22"/>
      <c r="Y40" s="34"/>
      <c r="Z40" s="35"/>
      <c r="AA40" s="36"/>
      <c r="AB40" s="5"/>
      <c r="AC40" s="37"/>
      <c r="AD40" s="37"/>
    </row>
    <row r="41" spans="1:30" s="23" customFormat="1" ht="96" customHeight="1" x14ac:dyDescent="0.3">
      <c r="A41" s="112" t="s">
        <v>264</v>
      </c>
      <c r="B41" s="113" t="str">
        <f>IFERROR(VLOOKUP(Tabla[[#This Row],[Proceso ]],#REF!,4,FALSE)," ")</f>
        <v xml:space="preserve"> </v>
      </c>
      <c r="C41" s="83" t="str">
        <f>IFERROR(VLOOKUP($A41,#REF!,2,FALSE)," ")</f>
        <v xml:space="preserve"> </v>
      </c>
      <c r="D41" s="112">
        <f>COUNTIF($C$9:'2024'!$A41,'2024'!$A41)</f>
        <v>3</v>
      </c>
      <c r="E41" s="63" t="str">
        <f t="shared" si="9"/>
        <v xml:space="preserve"> 003</v>
      </c>
      <c r="F41" s="79" t="s">
        <v>277</v>
      </c>
      <c r="G41" s="86" t="s">
        <v>278</v>
      </c>
      <c r="H41" s="84" t="s">
        <v>78</v>
      </c>
      <c r="I41" s="84" t="s">
        <v>48</v>
      </c>
      <c r="J41" s="79" t="s">
        <v>279</v>
      </c>
      <c r="K41" s="79" t="s">
        <v>280</v>
      </c>
      <c r="L41" s="85" t="s">
        <v>281</v>
      </c>
      <c r="M41" s="85" t="s">
        <v>247</v>
      </c>
      <c r="N41" s="85" t="s">
        <v>282</v>
      </c>
      <c r="O41" s="84" t="s">
        <v>66</v>
      </c>
      <c r="P41" s="84" t="s">
        <v>206</v>
      </c>
      <c r="Q41" s="95">
        <v>1</v>
      </c>
      <c r="R41" s="73"/>
      <c r="S41" s="73">
        <v>4</v>
      </c>
      <c r="T41" s="52">
        <f t="shared" si="8"/>
        <v>0</v>
      </c>
      <c r="U41" s="55"/>
      <c r="V41" s="114"/>
      <c r="W41" s="29"/>
      <c r="X41" s="22"/>
      <c r="Y41" s="34"/>
      <c r="Z41" s="35"/>
      <c r="AA41" s="36"/>
      <c r="AB41" s="5"/>
      <c r="AC41" s="37"/>
      <c r="AD41" s="37"/>
    </row>
    <row r="42" spans="1:30" ht="99.75" customHeight="1" x14ac:dyDescent="0.3">
      <c r="A42" s="25" t="s">
        <v>283</v>
      </c>
      <c r="B42" s="59" t="str">
        <f>IFERROR(VLOOKUP(Tabla[[#This Row],[Proceso ]],#REF!,4,FALSE)," ")</f>
        <v xml:space="preserve"> </v>
      </c>
      <c r="C42" s="62" t="str">
        <f>IFERROR(VLOOKUP($A42,#REF!,2,FALSE)," ")</f>
        <v xml:space="preserve"> </v>
      </c>
      <c r="D42" s="82">
        <f>COUNTIF($C$9:'2024'!$A42,'2024'!$A42)</f>
        <v>1</v>
      </c>
      <c r="E42" s="64" t="str">
        <f t="shared" si="0"/>
        <v xml:space="preserve"> 001</v>
      </c>
      <c r="F42" s="79" t="s">
        <v>284</v>
      </c>
      <c r="G42" s="86" t="s">
        <v>285</v>
      </c>
      <c r="H42" s="84" t="s">
        <v>60</v>
      </c>
      <c r="I42" s="84" t="s">
        <v>48</v>
      </c>
      <c r="J42" s="79" t="s">
        <v>286</v>
      </c>
      <c r="K42" s="79" t="s">
        <v>287</v>
      </c>
      <c r="L42" s="79" t="s">
        <v>288</v>
      </c>
      <c r="M42" s="87" t="s">
        <v>185</v>
      </c>
      <c r="N42" s="63" t="s">
        <v>289</v>
      </c>
      <c r="O42" s="87" t="s">
        <v>54</v>
      </c>
      <c r="P42" s="87" t="s">
        <v>55</v>
      </c>
      <c r="Q42" s="95">
        <v>1</v>
      </c>
      <c r="R42" s="73">
        <v>15</v>
      </c>
      <c r="S42" s="73">
        <v>15</v>
      </c>
      <c r="T42" s="52">
        <f t="shared" ref="T42:T45" si="10">IFERROR(R42/S42," ")</f>
        <v>1</v>
      </c>
      <c r="U42" s="55" t="s">
        <v>290</v>
      </c>
      <c r="V42" s="114"/>
      <c r="W42" s="29"/>
      <c r="X42" s="22"/>
      <c r="Y42" s="32" t="str">
        <f t="shared" si="6"/>
        <v xml:space="preserve"> </v>
      </c>
      <c r="Z42" s="3"/>
      <c r="AA42" s="33" t="str">
        <f>IFERROR(Tabla[[#This Row],[Meta 2024]]-Y42," ")</f>
        <v xml:space="preserve"> </v>
      </c>
      <c r="AB42" s="5" t="str">
        <f t="shared" si="7"/>
        <v>Alta</v>
      </c>
      <c r="AC42" s="21"/>
      <c r="AD42" s="21"/>
    </row>
    <row r="43" spans="1:30" ht="150.75" customHeight="1" x14ac:dyDescent="0.3">
      <c r="A43" s="27" t="s">
        <v>291</v>
      </c>
      <c r="B43" s="59" t="str">
        <f>IFERROR(VLOOKUP(Tabla[[#This Row],[Proceso ]],#REF!,4,FALSE)," ")</f>
        <v xml:space="preserve"> </v>
      </c>
      <c r="C43" s="62" t="str">
        <f>IFERROR(VLOOKUP($A43,#REF!,2,FALSE)," ")</f>
        <v xml:space="preserve"> </v>
      </c>
      <c r="D43" s="82">
        <f>COUNTIF($C$9:'2024'!$A43,'2024'!$A43)</f>
        <v>1</v>
      </c>
      <c r="E43" s="64" t="str">
        <f t="shared" si="0"/>
        <v xml:space="preserve"> 001</v>
      </c>
      <c r="F43" s="79" t="s">
        <v>292</v>
      </c>
      <c r="G43" s="86" t="s">
        <v>293</v>
      </c>
      <c r="H43" s="84" t="s">
        <v>60</v>
      </c>
      <c r="I43" s="84" t="s">
        <v>70</v>
      </c>
      <c r="J43" s="79" t="s">
        <v>294</v>
      </c>
      <c r="K43" s="79" t="s">
        <v>295</v>
      </c>
      <c r="L43" s="79" t="s">
        <v>296</v>
      </c>
      <c r="M43" s="87" t="s">
        <v>142</v>
      </c>
      <c r="N43" s="63" t="s">
        <v>297</v>
      </c>
      <c r="O43" s="87" t="s">
        <v>99</v>
      </c>
      <c r="P43" s="88" t="s">
        <v>55</v>
      </c>
      <c r="Q43" s="95">
        <v>1</v>
      </c>
      <c r="R43" s="73">
        <v>15</v>
      </c>
      <c r="S43" s="73">
        <v>27</v>
      </c>
      <c r="T43" s="52">
        <f t="shared" si="10"/>
        <v>0.55555555555555558</v>
      </c>
      <c r="U43" s="55" t="s">
        <v>298</v>
      </c>
      <c r="V43" s="39"/>
      <c r="W43" s="40"/>
      <c r="X43" s="40"/>
      <c r="Y43" s="41"/>
      <c r="Z43" s="1"/>
      <c r="AA43" s="42"/>
      <c r="AB43" s="43"/>
      <c r="AC43" s="44"/>
      <c r="AD43" s="44"/>
    </row>
    <row r="44" spans="1:30" ht="109.5" customHeight="1" x14ac:dyDescent="0.3">
      <c r="A44" s="46" t="s">
        <v>291</v>
      </c>
      <c r="B44" s="60" t="str">
        <f>IFERROR(VLOOKUP(Tabla[[#This Row],[Proceso ]],#REF!,4,FALSE)," ")</f>
        <v xml:space="preserve"> </v>
      </c>
      <c r="C44" s="62" t="str">
        <f>IFERROR(VLOOKUP($A44,#REF!,2,FALSE)," ")</f>
        <v xml:space="preserve"> </v>
      </c>
      <c r="D44" s="82">
        <f>COUNTIF($C$9:'2024'!$A44,'2024'!$A44)</f>
        <v>2</v>
      </c>
      <c r="E44" s="64" t="str">
        <f t="shared" si="0"/>
        <v xml:space="preserve"> 002</v>
      </c>
      <c r="F44" s="79" t="s">
        <v>299</v>
      </c>
      <c r="G44" s="86" t="s">
        <v>300</v>
      </c>
      <c r="H44" s="84" t="s">
        <v>47</v>
      </c>
      <c r="I44" s="84" t="s">
        <v>48</v>
      </c>
      <c r="J44" s="89" t="s">
        <v>301</v>
      </c>
      <c r="K44" s="107" t="s">
        <v>302</v>
      </c>
      <c r="L44" s="89" t="s">
        <v>303</v>
      </c>
      <c r="M44" s="87" t="s">
        <v>142</v>
      </c>
      <c r="N44" s="63" t="s">
        <v>304</v>
      </c>
      <c r="O44" s="87" t="s">
        <v>54</v>
      </c>
      <c r="P44" s="88" t="s">
        <v>55</v>
      </c>
      <c r="Q44" s="95">
        <v>1</v>
      </c>
      <c r="R44" s="73">
        <v>1</v>
      </c>
      <c r="S44" s="73">
        <v>2</v>
      </c>
      <c r="T44" s="52">
        <f t="shared" si="10"/>
        <v>0.5</v>
      </c>
      <c r="U44" s="55" t="s">
        <v>305</v>
      </c>
      <c r="V44" s="39"/>
      <c r="W44" s="40"/>
      <c r="X44" s="40"/>
      <c r="Y44" s="41"/>
      <c r="Z44" s="1"/>
      <c r="AA44" s="42"/>
      <c r="AB44" s="43"/>
      <c r="AC44" s="44"/>
      <c r="AD44" s="44"/>
    </row>
    <row r="45" spans="1:30" ht="125.25" customHeight="1" x14ac:dyDescent="0.3">
      <c r="A45" s="26" t="s">
        <v>306</v>
      </c>
      <c r="B45" s="51" t="str">
        <f>IFERROR(VLOOKUP(Tabla[[#This Row],[Proceso ]],#REF!,4,FALSE)," ")</f>
        <v xml:space="preserve"> </v>
      </c>
      <c r="C45" s="62" t="str">
        <f>IFERROR(VLOOKUP($A45,#REF!,2,FALSE)," ")</f>
        <v xml:space="preserve"> </v>
      </c>
      <c r="D45" s="82">
        <f>COUNTIF($C$9:'2024'!$A45,'2024'!$A45)</f>
        <v>1</v>
      </c>
      <c r="E45" s="64" t="str">
        <f t="shared" si="0"/>
        <v xml:space="preserve"> 001</v>
      </c>
      <c r="F45" s="100" t="s">
        <v>307</v>
      </c>
      <c r="G45" s="86" t="s">
        <v>308</v>
      </c>
      <c r="H45" s="84" t="s">
        <v>47</v>
      </c>
      <c r="I45" s="84" t="s">
        <v>48</v>
      </c>
      <c r="J45" s="79" t="s">
        <v>309</v>
      </c>
      <c r="K45" s="79" t="s">
        <v>310</v>
      </c>
      <c r="L45" s="88" t="s">
        <v>311</v>
      </c>
      <c r="M45" s="83" t="s">
        <v>64</v>
      </c>
      <c r="N45" s="85" t="s">
        <v>312</v>
      </c>
      <c r="O45" s="85" t="s">
        <v>99</v>
      </c>
      <c r="P45" s="85" t="s">
        <v>55</v>
      </c>
      <c r="Q45" s="95">
        <v>1</v>
      </c>
      <c r="R45" s="73">
        <v>3</v>
      </c>
      <c r="S45" s="73">
        <v>3</v>
      </c>
      <c r="T45" s="52">
        <f t="shared" si="10"/>
        <v>1</v>
      </c>
      <c r="U45" s="55" t="s">
        <v>313</v>
      </c>
      <c r="V45" s="115"/>
      <c r="W45" s="40"/>
      <c r="X45" s="40"/>
      <c r="Y45" s="41"/>
      <c r="Z45" s="1"/>
      <c r="AA45" s="42"/>
      <c r="AB45" s="43"/>
      <c r="AC45" s="44"/>
      <c r="AD45" s="44"/>
    </row>
    <row r="46" spans="1:30" ht="125.25" customHeight="1" x14ac:dyDescent="0.3">
      <c r="A46" s="26" t="s">
        <v>306</v>
      </c>
      <c r="B46" s="116" t="str">
        <f>IFERROR(VLOOKUP(Tabla[[#This Row],[Proceso ]],#REF!,4,FALSE)," ")</f>
        <v xml:space="preserve"> </v>
      </c>
      <c r="C46" s="117" t="str">
        <f>IFERROR(VLOOKUP($A46,#REF!,2,FALSE)," ")</f>
        <v xml:space="preserve"> </v>
      </c>
      <c r="D46" s="118">
        <f>COUNTIF($C$9:'2024'!$A46,'2024'!$A46)</f>
        <v>2</v>
      </c>
      <c r="E46" s="119" t="str">
        <f>IFERROR(CONCATENATE($B46,"00",$D46)," ")</f>
        <v xml:space="preserve"> 002</v>
      </c>
      <c r="F46" s="120" t="s">
        <v>314</v>
      </c>
      <c r="G46" s="121" t="s">
        <v>315</v>
      </c>
      <c r="H46" s="122" t="s">
        <v>60</v>
      </c>
      <c r="I46" s="122" t="s">
        <v>48</v>
      </c>
      <c r="J46" s="120" t="s">
        <v>316</v>
      </c>
      <c r="K46" s="120" t="s">
        <v>317</v>
      </c>
      <c r="L46" s="120" t="s">
        <v>318</v>
      </c>
      <c r="M46" s="120" t="s">
        <v>64</v>
      </c>
      <c r="N46" s="123" t="s">
        <v>319</v>
      </c>
      <c r="O46" s="123" t="s">
        <v>66</v>
      </c>
      <c r="P46" s="85" t="s">
        <v>55</v>
      </c>
      <c r="Q46" s="124">
        <v>1</v>
      </c>
      <c r="R46" s="72">
        <v>63.4</v>
      </c>
      <c r="S46" s="73">
        <v>40</v>
      </c>
      <c r="T46" s="52">
        <f>IF(R46/S46&gt;1,1,R46/S46)</f>
        <v>1</v>
      </c>
      <c r="U46" s="55" t="s">
        <v>320</v>
      </c>
      <c r="V46" s="115"/>
    </row>
    <row r="50" spans="21:21" x14ac:dyDescent="0.3">
      <c r="U50" s="110"/>
    </row>
  </sheetData>
  <sheetProtection algorithmName="SHA-512" hashValue="DchZAyXEsaRO2jkTpLwHoZmD7eONFEBFuKNu/q5tqUVFZx4ljpTkEuMoimMealGxqzvbuFKZN5VfbaNRIh7d1w==" saltValue="3K8sez3G69DorvQPAi+GSw==" spinCount="100000" sheet="1" insertRows="0" sort="0" autoFilter="0"/>
  <mergeCells count="28">
    <mergeCell ref="A1:A4"/>
    <mergeCell ref="A6:C6"/>
    <mergeCell ref="A7:C7"/>
    <mergeCell ref="H7:I7"/>
    <mergeCell ref="J7:L7"/>
    <mergeCell ref="D7:G7"/>
    <mergeCell ref="J2:K2"/>
    <mergeCell ref="J3:K3"/>
    <mergeCell ref="J4:K4"/>
    <mergeCell ref="C2:I2"/>
    <mergeCell ref="C3:I4"/>
    <mergeCell ref="F6:L6"/>
    <mergeCell ref="M6:Q6"/>
    <mergeCell ref="R7:U7"/>
    <mergeCell ref="M7:Q7"/>
    <mergeCell ref="V25:V26"/>
    <mergeCell ref="R6:U6"/>
    <mergeCell ref="V27:V29"/>
    <mergeCell ref="V33:V34"/>
    <mergeCell ref="W6:AD6"/>
    <mergeCell ref="AA7:AC7"/>
    <mergeCell ref="W7:Z7"/>
    <mergeCell ref="AA8:AB8"/>
    <mergeCell ref="V12:V14"/>
    <mergeCell ref="V15:V17"/>
    <mergeCell ref="V18:V20"/>
    <mergeCell ref="V21:V23"/>
    <mergeCell ref="V6:V10"/>
  </mergeCells>
  <phoneticPr fontId="3" type="noConversion"/>
  <conditionalFormatting sqref="U8">
    <cfRule type="containsText" dxfId="10" priority="1" operator="containsText" text="Baja">
      <formula>NOT(ISERROR(SEARCH("Baja",U8)))</formula>
    </cfRule>
    <cfRule type="cellIs" dxfId="9" priority="2" operator="equal">
      <formula>"Alta"</formula>
    </cfRule>
    <cfRule type="cellIs" dxfId="8" priority="3" operator="equal">
      <formula>"Media"</formula>
    </cfRule>
    <cfRule type="cellIs" dxfId="7" priority="4" operator="equal">
      <formula>"Cumple"</formula>
    </cfRule>
  </conditionalFormatting>
  <conditionalFormatting sqref="AC9:AD45">
    <cfRule type="cellIs" dxfId="6" priority="46" operator="equal">
      <formula>"Media"</formula>
    </cfRule>
    <cfRule type="cellIs" dxfId="5" priority="47" operator="equal">
      <formula>"Baja"</formula>
    </cfRule>
    <cfRule type="cellIs" dxfId="4" priority="48" operator="equal">
      <formula>"Menor"</formula>
    </cfRule>
  </conditionalFormatting>
  <conditionalFormatting sqref="AB9:AB45">
    <cfRule type="containsText" dxfId="3" priority="25" operator="containsText" text="Baja">
      <formula>NOT(ISERROR(SEARCH("Baja",AB9)))</formula>
    </cfRule>
    <cfRule type="cellIs" dxfId="2" priority="27" operator="equal">
      <formula>"Media"</formula>
    </cfRule>
    <cfRule type="cellIs" dxfId="1" priority="28" operator="equal">
      <formula>"Cumple"</formula>
    </cfRule>
  </conditionalFormatting>
  <conditionalFormatting sqref="AB9:AD45">
    <cfRule type="cellIs" dxfId="0" priority="105" operator="equal">
      <formula>"Alta"</formula>
    </cfRule>
  </conditionalFormatting>
  <dataValidations xWindow="10" yWindow="694" count="15">
    <dataValidation allowBlank="1" showInputMessage="1" showErrorMessage="1" prompt="Acción que espera realizar (verbo infinitivo)_x000a_+ objeto sobre el cual recae la acción_x000a_+ elementos adicionales de contexto_x000a_descriptivo" sqref="G8" xr:uid="{15F4188B-F899-4714-AB4C-0669060611C3}"/>
    <dataValidation allowBlank="1" showInputMessage="1" showErrorMessage="1" prompt="Para asegurar una correcta medición del porcentaje de avance de un indicador, se debe utilizar un modo de acumulación dependiendo_x000a_de si el objetivo o la dirección del indicador es incrementar su valor, reducirlo o mantenerlo." sqref="I8" xr:uid="{1BE83BF6-D460-4B38-82B4-4E387BC89F03}"/>
    <dataValidation allowBlank="1" showInputMessage="1" showErrorMessage="1" prompt="Representación matemática_x000a_del cálculo del indicador." sqref="L8" xr:uid="{D2A9C572-6B0E-4A46-B882-6A18F712E471}"/>
    <dataValidation allowBlank="1" showInputMessage="1" showErrorMessage="1" prompt="Se refiere a la operación_x000a_estadística o el sistema de información_x000a_del cual provienen los datos." sqref="N8" xr:uid="{AF6E85C5-1564-4344-BCEB-6E1CCCD1AB3C}"/>
    <dataValidation allowBlank="1" showInputMessage="1" showErrorMessage="1" prompt="Identifique la periodicidad de la medición dependiendo la importancia del indicador y la necesidad de información actualizada para la toma de decisiones." sqref="O8" xr:uid="{CC22DA58-2653-4717-A509-FA24DCB7D800}"/>
    <dataValidation allowBlank="1" showInputMessage="1" showErrorMessage="1" prompt="Formule una acción de mejora en caso de una desviación alta" sqref="AD8" xr:uid="{40BB072E-AF12-4255-B57D-DC042037CD0C}"/>
    <dataValidation allowBlank="1" showInputMessage="1" showErrorMessage="1" prompt="Uso exclusivo para el GIT Planeación _x000a_" sqref="AC8" xr:uid="{5964A5CC-E812-4B4E-B4B6-ABB62FE9BC5A}"/>
    <dataValidation allowBlank="1" showInputMessage="1" showErrorMessage="1" prompt="Describa el resultado obtenido con el indicador " sqref="Z8 U8" xr:uid="{ED3FE9A5-020F-4502-ADEB-CEBF79CDBC56}"/>
    <dataValidation allowBlank="1" showInputMessage="1" showErrorMessage="1" prompt="Indique el resultado del numerador " sqref="R8 W8" xr:uid="{63C5ABE9-6189-4F0D-A993-404B47977C23}"/>
    <dataValidation allowBlank="1" showInputMessage="1" showErrorMessage="1" prompt="Indique el resultado del denominador_x000a_" sqref="S8 X8" xr:uid="{31561243-56F7-4F4F-BA69-CA0E52671783}"/>
    <dataValidation allowBlank="1" showInputMessage="1" showErrorMessage="1" prompt="Punto de referencia desde el cual seinicia la medición ; en caso de que no exista medición anterior indique &quot;No aplica&quot;_x000a_" sqref="P8" xr:uid="{182FAC7D-0538-4B72-B2DF-05BF6FC505AE}"/>
    <dataValidation allowBlank="1" showInputMessage="1" showErrorMessage="1" prompt="Basado en el análisis de datos históricos y las capacidades actuales, establece una meta específica. " sqref="Q8" xr:uid="{F169C1D4-E6F6-470D-875C-50C658890966}"/>
    <dataValidation allowBlank="1" showInputMessage="1" showErrorMessage="1" prompt="Descripcion cualitativa del numerado " sqref="J9:K10 J11" xr:uid="{C09134BA-7488-40CC-BC0D-C54EB1CD4040}"/>
    <dataValidation allowBlank="1" showInputMessage="1" showErrorMessage="1" prompt="Descripcion cualitativa del denominador_x000a_" sqref="K8" xr:uid="{60CAD02A-1401-4FEA-8DFA-B83DD1DE3F7E}"/>
    <dataValidation allowBlank="1" showInputMessage="1" showErrorMessage="1" prompt="Objeto + condición deseada del_x000a_objeto (verbo conjugado) + elementos_x000a_adicionales de contexto descriptivo" sqref="F9 D8:F8 D9:D46" xr:uid="{BCA09784-0A91-4511-899C-2665688D13F4}"/>
  </dataValidations>
  <pageMargins left="0.7" right="0.7" top="0.75" bottom="0.75" header="0.3" footer="0.3"/>
  <pageSetup orientation="portrait" r:id="rId1"/>
  <ignoredErrors>
    <ignoredError sqref="E12:E14" calculatedColumn="1"/>
    <ignoredError sqref="R11" unlockedFormula="1"/>
  </ignoredErrors>
  <drawing r:id="rId2"/>
  <legacyDrawing r:id="rId3"/>
  <tableParts count="1">
    <tablePart r:id="rId4"/>
  </tableParts>
  <extLst>
    <ext xmlns:x14="http://schemas.microsoft.com/office/spreadsheetml/2009/9/main" uri="{CCE6A557-97BC-4b89-ADB6-D9C93CAAB3DF}">
      <x14:dataValidations xmlns:xm="http://schemas.microsoft.com/office/excel/2006/main" xWindow="10" yWindow="694" count="5">
        <x14:dataValidation type="list" allowBlank="1" showInputMessage="1" showErrorMessage="1" xr:uid="{8308A34F-E225-4AE4-A94B-58A603944BCF}">
          <x14:formula1>
            <xm:f>#REF!</xm:f>
          </x14:formula1>
          <xm:sqref>H9:H46</xm:sqref>
        </x14:dataValidation>
        <x14:dataValidation type="list" allowBlank="1" showInputMessage="1" showErrorMessage="1" xr:uid="{0D556902-A2F9-441B-954D-BE768F971779}">
          <x14:formula1>
            <xm:f>#REF!</xm:f>
          </x14:formula1>
          <xm:sqref>O9:O46</xm:sqref>
        </x14:dataValidation>
        <x14:dataValidation type="list" allowBlank="1" showInputMessage="1" showErrorMessage="1" xr:uid="{405F271E-39B9-4A0A-ACAE-6D85CF76B848}">
          <x14:formula1>
            <xm:f>#REF!</xm:f>
          </x14:formula1>
          <xm:sqref>I9:I46</xm:sqref>
        </x14:dataValidation>
        <x14:dataValidation type="list" allowBlank="1" showInputMessage="1" showErrorMessage="1" xr:uid="{DADEA7EC-36AC-4DA2-B93D-ADB05427140B}">
          <x14:formula1>
            <xm:f>#REF!</xm:f>
          </x14:formula1>
          <xm:sqref>M9:M46</xm:sqref>
        </x14:dataValidation>
        <x14:dataValidation type="list" allowBlank="1" showInputMessage="1" showErrorMessage="1" xr:uid="{D8769644-BB0E-4702-8FCE-8E88E5465D49}">
          <x14:formula1>
            <xm:f>#REF!</xm:f>
          </x14:formula1>
          <xm:sqref>A9:A46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d8f4124-17ea-4abd-b48f-4d124ff0867f">
      <Terms xmlns="http://schemas.microsoft.com/office/infopath/2007/PartnerControls"/>
    </lcf76f155ced4ddcb4097134ff3c332f>
    <TaxCatchAll xmlns="3ea37e20-764b-4dd3-ae14-85197714891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DFF5DEADA18F943947CB73240884BEC" ma:contentTypeVersion="11" ma:contentTypeDescription="Crear nuevo documento." ma:contentTypeScope="" ma:versionID="2b6e2bfb0f73128561bd903b2c27fb55">
  <xsd:schema xmlns:xsd="http://www.w3.org/2001/XMLSchema" xmlns:xs="http://www.w3.org/2001/XMLSchema" xmlns:p="http://schemas.microsoft.com/office/2006/metadata/properties" xmlns:ns2="7d8f4124-17ea-4abd-b48f-4d124ff0867f" xmlns:ns3="3ea37e20-764b-4dd3-ae14-851977148919" targetNamespace="http://schemas.microsoft.com/office/2006/metadata/properties" ma:root="true" ma:fieldsID="c23ab757dd9e778ec681d0229d6ac318" ns2:_="" ns3:_="">
    <xsd:import namespace="7d8f4124-17ea-4abd-b48f-4d124ff0867f"/>
    <xsd:import namespace="3ea37e20-764b-4dd3-ae14-85197714891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8f4124-17ea-4abd-b48f-4d124ff086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5d92f0fb-6a8d-4f82-8e1b-a50092093ed6"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ea37e20-764b-4dd3-ae14-85197714891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e60a9fb-46f9-48a3-81fd-716ce3771c2b}" ma:internalName="TaxCatchAll" ma:showField="CatchAllData" ma:web="3ea37e20-764b-4dd3-ae14-85197714891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89FA3D-D19B-445C-AA06-E44D3A791DED}">
  <ds:schemaRefs>
    <ds:schemaRef ds:uri="http://schemas.microsoft.com/sharepoint/v3/contenttype/forms"/>
  </ds:schemaRefs>
</ds:datastoreItem>
</file>

<file path=customXml/itemProps2.xml><?xml version="1.0" encoding="utf-8"?>
<ds:datastoreItem xmlns:ds="http://schemas.openxmlformats.org/officeDocument/2006/customXml" ds:itemID="{53C7D0B2-097E-4DAB-B783-2A1A9329B075}">
  <ds:schemaRefs>
    <ds:schemaRef ds:uri="http://schemas.microsoft.com/office/2006/metadata/properties"/>
    <ds:schemaRef ds:uri="http://schemas.microsoft.com/office/infopath/2007/PartnerControls"/>
    <ds:schemaRef ds:uri="7d8f4124-17ea-4abd-b48f-4d124ff0867f"/>
    <ds:schemaRef ds:uri="3ea37e20-764b-4dd3-ae14-851977148919"/>
  </ds:schemaRefs>
</ds:datastoreItem>
</file>

<file path=customXml/itemProps3.xml><?xml version="1.0" encoding="utf-8"?>
<ds:datastoreItem xmlns:ds="http://schemas.openxmlformats.org/officeDocument/2006/customXml" ds:itemID="{FFD3DE75-9B57-484E-BBC2-4548BA280A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8f4124-17ea-4abd-b48f-4d124ff0867f"/>
    <ds:schemaRef ds:uri="3ea37e20-764b-4dd3-ae14-8519771489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Yira Bibian Beltrán Toro</dc:creator>
  <cp:keywords/>
  <dc:description/>
  <cp:lastModifiedBy>Willington Granados Herrera</cp:lastModifiedBy>
  <cp:revision/>
  <cp:lastPrinted>2024-11-20T20:25:39Z</cp:lastPrinted>
  <dcterms:created xsi:type="dcterms:W3CDTF">2024-08-14T16:33:02Z</dcterms:created>
  <dcterms:modified xsi:type="dcterms:W3CDTF">2024-11-20T20:51:24Z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0x010100BDFF5DEADA18F943947CB73240884BEC</vt:lpwstr>
  </property>
  <property fmtid="{D5CDD505-2E9C-101B-9397-08002B2CF9AE}" pid="3" name="MediaServiceImageTags">
    <vt:lpwstr/>
  </property>
</Properties>
</file>